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nq/Desktop/Ayers/Custom/"/>
    </mc:Choice>
  </mc:AlternateContent>
  <xr:revisionPtr revIDLastSave="0" documentId="8_{97878FFE-BD3A-8C41-A338-9728126463EB}" xr6:coauthVersionLast="47" xr6:coauthVersionMax="47" xr10:uidLastSave="{00000000-0000-0000-0000-000000000000}"/>
  <bookViews>
    <workbookView xWindow="580" yWindow="500" windowWidth="24220" windowHeight="16940" xr2:uid="{F0EA4C34-CD7B-3045-A3DF-F906465CFED2}"/>
  </bookViews>
  <sheets>
    <sheet name="オーダーシート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4" l="1"/>
  <c r="F22" i="4"/>
  <c r="F23" i="4"/>
  <c r="D22" i="4"/>
  <c r="D10" i="4"/>
  <c r="D11" i="4"/>
  <c r="D19" i="4"/>
  <c r="D18" i="4"/>
  <c r="F20" i="4" s="1"/>
  <c r="D9" i="4"/>
  <c r="F11" i="4" s="1"/>
  <c r="D8" i="4"/>
  <c r="D5" i="4"/>
  <c r="F5" i="4" s="1"/>
  <c r="D4" i="4"/>
  <c r="D3" i="4"/>
  <c r="D15" i="4"/>
  <c r="D17" i="4"/>
  <c r="F17" i="4" s="1"/>
  <c r="D16" i="4"/>
  <c r="D24" i="4"/>
  <c r="F24" i="4" s="1"/>
  <c r="D21" i="4"/>
  <c r="F21" i="4" s="1"/>
  <c r="D20" i="4"/>
  <c r="D14" i="4"/>
  <c r="D13" i="4"/>
  <c r="F13" i="4" s="1"/>
  <c r="D12" i="4"/>
  <c r="D7" i="4"/>
  <c r="F7" i="4" s="1"/>
  <c r="D6" i="4"/>
  <c r="F19" i="4"/>
  <c r="F16" i="4"/>
  <c r="F12" i="4"/>
  <c r="F10" i="4"/>
  <c r="F4" i="4"/>
  <c r="F6" i="4"/>
  <c r="F25" i="4" l="1"/>
  <c r="F26" i="4" s="1"/>
  <c r="F27" i="4" s="1"/>
  <c r="F28" i="4" s="1"/>
</calcChain>
</file>

<file path=xl/sharedStrings.xml><?xml version="1.0" encoding="utf-8"?>
<sst xmlns="http://schemas.openxmlformats.org/spreadsheetml/2006/main" count="37" uniqueCount="36">
  <si>
    <t>ボディサイズ</t>
    <phoneticPr fontId="2"/>
  </si>
  <si>
    <t>カッタウェイ</t>
    <phoneticPr fontId="2"/>
  </si>
  <si>
    <t>　なし</t>
    <phoneticPr fontId="2"/>
  </si>
  <si>
    <t>　あり</t>
    <phoneticPr fontId="2"/>
  </si>
  <si>
    <t>ペグ</t>
    <phoneticPr fontId="2"/>
  </si>
  <si>
    <t>　グローバー</t>
    <phoneticPr fontId="2"/>
  </si>
  <si>
    <t>仕上げ</t>
    <rPh sb="0" eb="2">
      <t xml:space="preserve">シアゲ </t>
    </rPh>
    <phoneticPr fontId="2"/>
  </si>
  <si>
    <t>ケース</t>
    <phoneticPr fontId="2"/>
  </si>
  <si>
    <t>　ハードケース</t>
    <phoneticPr fontId="2"/>
  </si>
  <si>
    <t>ナット幅</t>
    <phoneticPr fontId="2"/>
  </si>
  <si>
    <t>スペック合計</t>
    <rPh sb="4" eb="6">
      <t xml:space="preserve">ゴウケイ </t>
    </rPh>
    <phoneticPr fontId="2"/>
  </si>
  <si>
    <t xml:space="preserve">  35mm</t>
    <phoneticPr fontId="2"/>
  </si>
  <si>
    <t>インレイ（ヘッド／指板）</t>
    <rPh sb="9" eb="11">
      <t xml:space="preserve">シバン </t>
    </rPh>
    <phoneticPr fontId="2"/>
  </si>
  <si>
    <t>エアーズ・ウクレレ・オーダーシート</t>
    <phoneticPr fontId="2"/>
  </si>
  <si>
    <t>消費税10％</t>
    <rPh sb="0" eb="3">
      <t xml:space="preserve">ショウヒゼイ </t>
    </rPh>
    <phoneticPr fontId="2"/>
  </si>
  <si>
    <t>小計</t>
    <rPh sb="0" eb="2">
      <t xml:space="preserve">ショウケイ </t>
    </rPh>
    <phoneticPr fontId="2"/>
  </si>
  <si>
    <t>オーダー代金</t>
    <rPh sb="4" eb="6">
      <t xml:space="preserve">ダイキン </t>
    </rPh>
    <phoneticPr fontId="2"/>
  </si>
  <si>
    <t>トップ／サイドバック</t>
    <phoneticPr fontId="2"/>
  </si>
  <si>
    <t>　ゴトー</t>
    <phoneticPr fontId="2"/>
  </si>
  <si>
    <t>　07 シトカ／インディアン・ローズ</t>
    <phoneticPr fontId="2"/>
  </si>
  <si>
    <t>　07A  ベイクド・アディロンダック／インディアン・ローズ</t>
    <phoneticPr fontId="2"/>
  </si>
  <si>
    <t>リストから
選択してください</t>
    <rPh sb="5" eb="7">
      <t>センタク</t>
    </rPh>
    <phoneticPr fontId="2"/>
  </si>
  <si>
    <t>　ソプラノ OTS2.0</t>
    <phoneticPr fontId="2"/>
  </si>
  <si>
    <t>　コンサート OTS2.0</t>
    <phoneticPr fontId="2"/>
  </si>
  <si>
    <t>　テナー  OTS2.0</t>
    <phoneticPr fontId="2"/>
  </si>
  <si>
    <t>　ヘッド・フラワーポッド／指板スノーフレイクス</t>
    <rPh sb="13" eb="15">
      <t>シバn</t>
    </rPh>
    <phoneticPr fontId="2"/>
  </si>
  <si>
    <t>　ヘッド・ハイビスカス／指板ドット</t>
    <rPh sb="12" eb="14">
      <t xml:space="preserve">シバン </t>
    </rPh>
    <phoneticPr fontId="2"/>
  </si>
  <si>
    <t>　ヘッド・ネコ／指板肉球</t>
    <rPh sb="8" eb="10">
      <t>シバンニ</t>
    </rPh>
    <phoneticPr fontId="2"/>
  </si>
  <si>
    <t>　ラッカー　グロス（つやあり）</t>
    <phoneticPr fontId="2"/>
  </si>
  <si>
    <t>　ラッカー　サテン（つや消し）</t>
    <rPh sb="10" eb="11">
      <t>アリ）</t>
    </rPh>
    <phoneticPr fontId="2"/>
  </si>
  <si>
    <t>　ラッカー　オープンポア</t>
    <phoneticPr fontId="2"/>
  </si>
  <si>
    <t>　09 KOA 5Aオール・ハワイアン・コア</t>
    <phoneticPr fontId="2"/>
  </si>
  <si>
    <t>　09 T  5Aオール・タイワン・コア</t>
    <phoneticPr fontId="2"/>
  </si>
  <si>
    <t>OTS</t>
    <phoneticPr fontId="2"/>
  </si>
  <si>
    <t>OTS2.0</t>
    <phoneticPr fontId="2"/>
  </si>
  <si>
    <t>OTS3.0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</si>
</sst>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0">
    <font>
      <sz val="12"/>
      <color theme="1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2"/>
      <color theme="0"/>
      <name val="HG丸ｺﾞｼｯｸM-PRO"/>
      <family val="2"/>
      <charset val="128"/>
    </font>
    <font>
      <sz val="12"/>
      <name val="HG丸ｺﾞｼｯｸM-PRO"/>
      <family val="2"/>
      <charset val="128"/>
    </font>
    <font>
      <sz val="11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7" fillId="0" borderId="31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6" fontId="6" fillId="0" borderId="1" xfId="2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6" fontId="6" fillId="0" borderId="2" xfId="2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6" fontId="6" fillId="0" borderId="19" xfId="2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6" fontId="6" fillId="0" borderId="15" xfId="2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6" fontId="6" fillId="0" borderId="3" xfId="2" applyFont="1" applyBorder="1" applyAlignment="1">
      <alignment horizontal="right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176" fontId="9" fillId="0" borderId="23" xfId="1" applyNumberFormat="1" applyFont="1" applyFill="1" applyBorder="1" applyAlignment="1">
      <alignment vertical="center" wrapText="1"/>
    </xf>
    <xf numFmtId="176" fontId="9" fillId="0" borderId="24" xfId="1" applyNumberFormat="1" applyFont="1" applyFill="1" applyBorder="1" applyAlignment="1">
      <alignment vertical="center" wrapText="1"/>
    </xf>
    <xf numFmtId="176" fontId="9" fillId="0" borderId="25" xfId="1" applyNumberFormat="1" applyFont="1" applyFill="1" applyBorder="1" applyAlignment="1">
      <alignment vertical="center" wrapText="1"/>
    </xf>
    <xf numFmtId="0" fontId="6" fillId="0" borderId="2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 wrapText="1"/>
    </xf>
    <xf numFmtId="6" fontId="6" fillId="0" borderId="10" xfId="2" applyFont="1" applyBorder="1" applyAlignment="1">
      <alignment horizontal="right" vertical="center"/>
    </xf>
    <xf numFmtId="176" fontId="8" fillId="2" borderId="17" xfId="1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6" fontId="4" fillId="0" borderId="27" xfId="2" applyFont="1" applyBorder="1" applyAlignment="1">
      <alignment horizontal="center" vertical="center"/>
    </xf>
    <xf numFmtId="6" fontId="4" fillId="0" borderId="28" xfId="2" applyFont="1" applyBorder="1" applyAlignment="1">
      <alignment horizontal="center" vertical="center"/>
    </xf>
    <xf numFmtId="6" fontId="4" fillId="0" borderId="29" xfId="2" applyFont="1" applyBorder="1" applyAlignment="1">
      <alignment horizontal="center" vertical="center"/>
    </xf>
    <xf numFmtId="6" fontId="4" fillId="0" borderId="11" xfId="2" applyFont="1" applyBorder="1" applyAlignment="1">
      <alignment horizontal="center" vertical="center"/>
    </xf>
    <xf numFmtId="6" fontId="4" fillId="0" borderId="14" xfId="2" applyFont="1" applyBorder="1" applyAlignment="1">
      <alignment horizontal="center" vertical="center"/>
    </xf>
    <xf numFmtId="6" fontId="4" fillId="0" borderId="8" xfId="2" applyFont="1" applyBorder="1" applyAlignment="1">
      <alignment horizontal="center" vertical="center"/>
    </xf>
    <xf numFmtId="6" fontId="4" fillId="0" borderId="8" xfId="0" applyNumberFormat="1" applyFont="1" applyBorder="1" applyAlignment="1">
      <alignment horizontal="center" vertical="center"/>
    </xf>
    <xf numFmtId="6" fontId="4" fillId="0" borderId="9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8" fillId="0" borderId="23" xfId="1" applyNumberFormat="1" applyFont="1" applyFill="1" applyBorder="1" applyAlignment="1">
      <alignment vertical="center" wrapText="1"/>
    </xf>
    <xf numFmtId="176" fontId="8" fillId="0" borderId="25" xfId="1" applyNumberFormat="1" applyFont="1" applyFill="1" applyBorder="1" applyAlignment="1">
      <alignment vertical="center" wrapText="1"/>
    </xf>
  </cellXfs>
  <cellStyles count="3">
    <cellStyle name="説明文" xfId="1" builtinId="5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F221-B6AD-214F-A8CA-25D4515A77DF}">
  <sheetPr>
    <tabColor theme="4" tint="0.59999389629810485"/>
  </sheetPr>
  <dimension ref="A1:G28"/>
  <sheetViews>
    <sheetView tabSelected="1" workbookViewId="0">
      <selection activeCell="D25" sqref="D25"/>
    </sheetView>
  </sheetViews>
  <sheetFormatPr baseColWidth="10" defaultRowHeight="15"/>
  <cols>
    <col min="1" max="1" width="24.28515625" style="1" customWidth="1"/>
    <col min="2" max="2" width="5.42578125" style="2" customWidth="1"/>
    <col min="3" max="3" width="47.28515625" style="38" bestFit="1" customWidth="1"/>
    <col min="4" max="4" width="15" style="39" customWidth="1"/>
    <col min="5" max="5" width="17.28515625" style="2" customWidth="1"/>
    <col min="6" max="6" width="52.7109375" style="2" customWidth="1"/>
    <col min="7" max="16384" width="10.7109375" style="1"/>
  </cols>
  <sheetData>
    <row r="1" spans="1:7" ht="77" customHeight="1" thickBot="1">
      <c r="C1" s="61" t="s">
        <v>13</v>
      </c>
      <c r="D1" s="61"/>
      <c r="E1" s="61"/>
      <c r="F1" s="43">
        <v>44786</v>
      </c>
    </row>
    <row r="2" spans="1:7" ht="55" customHeight="1" thickBot="1">
      <c r="A2" s="3"/>
      <c r="B2" s="4"/>
      <c r="C2" s="5"/>
      <c r="D2" s="6">
        <v>135</v>
      </c>
      <c r="E2" s="7" t="s">
        <v>21</v>
      </c>
      <c r="F2" s="8"/>
      <c r="G2" s="9"/>
    </row>
    <row r="3" spans="1:7" ht="30" customHeight="1">
      <c r="A3" s="55" t="s">
        <v>0</v>
      </c>
      <c r="B3" s="10">
        <v>1</v>
      </c>
      <c r="C3" s="11" t="s">
        <v>22</v>
      </c>
      <c r="D3" s="12">
        <f>$D$2*1000</f>
        <v>135000</v>
      </c>
      <c r="E3" s="52">
        <v>3</v>
      </c>
      <c r="F3" s="44"/>
    </row>
    <row r="4" spans="1:7" ht="30" customHeight="1">
      <c r="A4" s="56"/>
      <c r="B4" s="13">
        <v>2</v>
      </c>
      <c r="C4" s="14" t="s">
        <v>23</v>
      </c>
      <c r="D4" s="15">
        <f>$D$2*1000</f>
        <v>135000</v>
      </c>
      <c r="E4" s="53"/>
      <c r="F4" s="45" t="str">
        <f>VLOOKUP(E3,B3:D5,2,FALSE)</f>
        <v>　テナー  OTS2.0</v>
      </c>
    </row>
    <row r="5" spans="1:7" ht="30" customHeight="1" thickBot="1">
      <c r="A5" s="57"/>
      <c r="B5" s="16">
        <v>3</v>
      </c>
      <c r="C5" s="17" t="s">
        <v>24</v>
      </c>
      <c r="D5" s="18">
        <f>$D$2*1100</f>
        <v>148500</v>
      </c>
      <c r="E5" s="54"/>
      <c r="F5" s="46">
        <f>VLOOKUP(E3,B3:D5,3,FALSE)</f>
        <v>148500</v>
      </c>
    </row>
    <row r="6" spans="1:7" ht="30" customHeight="1">
      <c r="A6" s="56" t="s">
        <v>1</v>
      </c>
      <c r="B6" s="19">
        <v>4</v>
      </c>
      <c r="C6" s="20" t="s">
        <v>3</v>
      </c>
      <c r="D6" s="21">
        <f>$D$2*100</f>
        <v>13500</v>
      </c>
      <c r="E6" s="53">
        <v>5</v>
      </c>
      <c r="F6" s="45" t="str">
        <f>VLOOKUP(E6,B6:D7,2,FALSE)</f>
        <v>　なし</v>
      </c>
    </row>
    <row r="7" spans="1:7" ht="30" customHeight="1" thickBot="1">
      <c r="A7" s="57"/>
      <c r="B7" s="16">
        <v>5</v>
      </c>
      <c r="C7" s="22" t="s">
        <v>2</v>
      </c>
      <c r="D7" s="23">
        <f>$D$2*0</f>
        <v>0</v>
      </c>
      <c r="E7" s="54"/>
      <c r="F7" s="46">
        <f>VLOOKUP(E6,B6:D7,3,FALSE)</f>
        <v>0</v>
      </c>
    </row>
    <row r="8" spans="1:7" ht="30" customHeight="1">
      <c r="A8" s="55" t="s">
        <v>17</v>
      </c>
      <c r="B8" s="10">
        <v>6</v>
      </c>
      <c r="C8" s="24" t="s">
        <v>19</v>
      </c>
      <c r="D8" s="12">
        <f>$D$2*300</f>
        <v>40500</v>
      </c>
      <c r="E8" s="62">
        <v>7</v>
      </c>
      <c r="F8" s="44"/>
    </row>
    <row r="9" spans="1:7" ht="30" customHeight="1">
      <c r="A9" s="56"/>
      <c r="B9" s="13">
        <v>7</v>
      </c>
      <c r="C9" s="25" t="s">
        <v>20</v>
      </c>
      <c r="D9" s="15">
        <f>$D$2*400</f>
        <v>54000</v>
      </c>
      <c r="E9" s="63"/>
      <c r="F9" s="45"/>
    </row>
    <row r="10" spans="1:7" ht="30" customHeight="1">
      <c r="A10" s="56"/>
      <c r="B10" s="13">
        <v>8</v>
      </c>
      <c r="C10" s="25" t="s">
        <v>32</v>
      </c>
      <c r="D10" s="15">
        <f>$D$2*150</f>
        <v>20250</v>
      </c>
      <c r="E10" s="63"/>
      <c r="F10" s="45" t="str">
        <f>VLOOKUP(E8,B8:D11,2,FALSE)</f>
        <v>　07A  ベイクド・アディロンダック／インディアン・ローズ</v>
      </c>
    </row>
    <row r="11" spans="1:7" ht="30" customHeight="1" thickBot="1">
      <c r="A11" s="57"/>
      <c r="B11" s="16">
        <v>9</v>
      </c>
      <c r="C11" s="26" t="s">
        <v>31</v>
      </c>
      <c r="D11" s="23">
        <f>$D$2*500</f>
        <v>67500</v>
      </c>
      <c r="E11" s="64"/>
      <c r="F11" s="46">
        <f>VLOOKUP(E8,B8:D11,3,FALSE)</f>
        <v>54000</v>
      </c>
    </row>
    <row r="12" spans="1:7" ht="30" customHeight="1">
      <c r="A12" s="55" t="s">
        <v>4</v>
      </c>
      <c r="B12" s="10">
        <v>10</v>
      </c>
      <c r="C12" s="11" t="s">
        <v>5</v>
      </c>
      <c r="D12" s="12">
        <f>$D$2*30</f>
        <v>4050</v>
      </c>
      <c r="E12" s="58">
        <v>11</v>
      </c>
      <c r="F12" s="44" t="str">
        <f>VLOOKUP(E12,B12:D13,2,FALSE)</f>
        <v>　ゴトー</v>
      </c>
    </row>
    <row r="13" spans="1:7" ht="30" customHeight="1" thickBot="1">
      <c r="A13" s="57"/>
      <c r="B13" s="16">
        <v>11</v>
      </c>
      <c r="C13" s="17" t="s">
        <v>18</v>
      </c>
      <c r="D13" s="23">
        <f>$D$2*80</f>
        <v>10800</v>
      </c>
      <c r="E13" s="59"/>
      <c r="F13" s="46">
        <f>VLOOKUP(E12,B12:D13,3,FALSE)</f>
        <v>10800</v>
      </c>
    </row>
    <row r="14" spans="1:7" ht="30" customHeight="1">
      <c r="A14" s="55" t="s">
        <v>12</v>
      </c>
      <c r="B14" s="10">
        <v>12</v>
      </c>
      <c r="C14" s="27" t="s">
        <v>2</v>
      </c>
      <c r="D14" s="12">
        <f>$D$2*0</f>
        <v>0</v>
      </c>
      <c r="E14" s="58">
        <v>12</v>
      </c>
      <c r="F14" s="44"/>
    </row>
    <row r="15" spans="1:7" ht="30" customHeight="1">
      <c r="A15" s="56"/>
      <c r="B15" s="13">
        <v>13</v>
      </c>
      <c r="C15" s="28" t="s">
        <v>27</v>
      </c>
      <c r="D15" s="15">
        <f>$D$2*350</f>
        <v>47250</v>
      </c>
      <c r="E15" s="60"/>
      <c r="F15" s="45"/>
    </row>
    <row r="16" spans="1:7" ht="30" customHeight="1">
      <c r="A16" s="56"/>
      <c r="B16" s="13">
        <v>14</v>
      </c>
      <c r="C16" s="28" t="s">
        <v>26</v>
      </c>
      <c r="D16" s="15">
        <f>$D$2*200</f>
        <v>27000</v>
      </c>
      <c r="E16" s="60"/>
      <c r="F16" s="45" t="str">
        <f>VLOOKUP(E14,B14:D17,2,FALSE)</f>
        <v>　なし</v>
      </c>
    </row>
    <row r="17" spans="1:6" ht="30" customHeight="1" thickBot="1">
      <c r="A17" s="57"/>
      <c r="B17" s="16">
        <v>15</v>
      </c>
      <c r="C17" s="29" t="s">
        <v>25</v>
      </c>
      <c r="D17" s="23">
        <f>$D$2*300</f>
        <v>40500</v>
      </c>
      <c r="E17" s="59"/>
      <c r="F17" s="46">
        <f>VLOOKUP(E14,B14:D17,3,FALSE)</f>
        <v>0</v>
      </c>
    </row>
    <row r="18" spans="1:6" ht="30" customHeight="1">
      <c r="A18" s="55" t="s">
        <v>6</v>
      </c>
      <c r="B18" s="10">
        <v>16</v>
      </c>
      <c r="C18" s="24" t="s">
        <v>28</v>
      </c>
      <c r="D18" s="12">
        <f>$D$2*100</f>
        <v>13500</v>
      </c>
      <c r="E18" s="52">
        <v>16</v>
      </c>
      <c r="F18" s="44"/>
    </row>
    <row r="19" spans="1:6" ht="30" customHeight="1">
      <c r="A19" s="56"/>
      <c r="B19" s="13">
        <v>17</v>
      </c>
      <c r="C19" s="30" t="s">
        <v>29</v>
      </c>
      <c r="D19" s="15">
        <f>$D$2*50</f>
        <v>6750</v>
      </c>
      <c r="E19" s="53"/>
      <c r="F19" s="45" t="str">
        <f>VLOOKUP(E18,B18:D20,2,FALSE)</f>
        <v>　ラッカー　グロス（つやあり）</v>
      </c>
    </row>
    <row r="20" spans="1:6" ht="30" customHeight="1" thickBot="1">
      <c r="A20" s="57"/>
      <c r="B20" s="16">
        <v>18</v>
      </c>
      <c r="C20" s="29" t="s">
        <v>30</v>
      </c>
      <c r="D20" s="23">
        <f>$D$2*0</f>
        <v>0</v>
      </c>
      <c r="E20" s="54"/>
      <c r="F20" s="46">
        <f>VLOOKUP(E18,B18:D20,3,FALSE)</f>
        <v>13500</v>
      </c>
    </row>
    <row r="21" spans="1:6" ht="30" customHeight="1" thickBot="1">
      <c r="A21" s="31" t="s">
        <v>7</v>
      </c>
      <c r="B21" s="32">
        <v>19</v>
      </c>
      <c r="C21" s="33" t="s">
        <v>8</v>
      </c>
      <c r="D21" s="34">
        <f>$D$2*0</f>
        <v>0</v>
      </c>
      <c r="E21" s="35">
        <v>19</v>
      </c>
      <c r="F21" s="47">
        <f>D21</f>
        <v>0</v>
      </c>
    </row>
    <row r="22" spans="1:6" ht="30" customHeight="1">
      <c r="A22" s="55" t="s">
        <v>33</v>
      </c>
      <c r="B22" s="10">
        <v>20</v>
      </c>
      <c r="C22" s="65" t="s">
        <v>34</v>
      </c>
      <c r="D22" s="12">
        <f>$D$2*0</f>
        <v>0</v>
      </c>
      <c r="E22" s="58">
        <v>21</v>
      </c>
      <c r="F22" s="45" t="str">
        <f>VLOOKUP(E22,B21:D23,2,FALSE)</f>
        <v>OTS3.0</v>
      </c>
    </row>
    <row r="23" spans="1:6" ht="30" customHeight="1" thickBot="1">
      <c r="A23" s="57"/>
      <c r="B23" s="16">
        <v>21</v>
      </c>
      <c r="C23" s="66" t="s">
        <v>35</v>
      </c>
      <c r="D23" s="23">
        <f>$D$2*500</f>
        <v>67500</v>
      </c>
      <c r="E23" s="59"/>
      <c r="F23" s="46">
        <f>VLOOKUP(E22,B21:D23,3,FALSE)</f>
        <v>67500</v>
      </c>
    </row>
    <row r="24" spans="1:6" ht="30" customHeight="1" thickBot="1">
      <c r="A24" s="31" t="s">
        <v>9</v>
      </c>
      <c r="B24" s="32">
        <v>22</v>
      </c>
      <c r="C24" s="36" t="s">
        <v>11</v>
      </c>
      <c r="D24" s="34">
        <f>$D$2*0</f>
        <v>0</v>
      </c>
      <c r="E24" s="37">
        <v>20</v>
      </c>
      <c r="F24" s="47">
        <f>D24</f>
        <v>0</v>
      </c>
    </row>
    <row r="25" spans="1:6" ht="36" customHeight="1">
      <c r="E25" s="40" t="s">
        <v>10</v>
      </c>
      <c r="F25" s="48">
        <f>SUM(F3:F24)</f>
        <v>294300</v>
      </c>
    </row>
    <row r="26" spans="1:6" ht="25" customHeight="1">
      <c r="E26" s="41" t="s">
        <v>14</v>
      </c>
      <c r="F26" s="49">
        <f>F25*0.1</f>
        <v>29430</v>
      </c>
    </row>
    <row r="27" spans="1:6" ht="25" customHeight="1">
      <c r="E27" s="41" t="s">
        <v>15</v>
      </c>
      <c r="F27" s="50">
        <f>SUM(F25:F26)</f>
        <v>323730</v>
      </c>
    </row>
    <row r="28" spans="1:6" ht="45" customHeight="1" thickBot="1">
      <c r="E28" s="42" t="s">
        <v>16</v>
      </c>
      <c r="F28" s="51">
        <f>ROUNDDOWN(F27,-3)</f>
        <v>323000</v>
      </c>
    </row>
  </sheetData>
  <mergeCells count="15">
    <mergeCell ref="A22:A23"/>
    <mergeCell ref="E22:E23"/>
    <mergeCell ref="C1:E1"/>
    <mergeCell ref="A8:A11"/>
    <mergeCell ref="A6:A7"/>
    <mergeCell ref="E8:E11"/>
    <mergeCell ref="E6:E7"/>
    <mergeCell ref="A3:A5"/>
    <mergeCell ref="E3:E5"/>
    <mergeCell ref="E18:E20"/>
    <mergeCell ref="A18:A20"/>
    <mergeCell ref="A12:A13"/>
    <mergeCell ref="E12:E13"/>
    <mergeCell ref="A14:A17"/>
    <mergeCell ref="E14:E17"/>
  </mergeCells>
  <phoneticPr fontId="2"/>
  <dataValidations count="7">
    <dataValidation type="list" allowBlank="1" showInputMessage="1" showErrorMessage="1" sqref="E3:E5" xr:uid="{0AA18104-14CA-C24A-A72B-3A0BB3234C36}">
      <formula1>$B$3:$B$5</formula1>
    </dataValidation>
    <dataValidation type="list" allowBlank="1" showInputMessage="1" showErrorMessage="1" sqref="E6:E7" xr:uid="{1C1B22D8-21AE-264C-BE11-0D80092392DF}">
      <formula1>$B$6:$B$7</formula1>
    </dataValidation>
    <dataValidation type="list" allowBlank="1" showInputMessage="1" showErrorMessage="1" sqref="E8:E11" xr:uid="{77DA9A9D-E585-5C4A-86EB-DF6B96D90E45}">
      <formula1>$B$8:$B$11</formula1>
    </dataValidation>
    <dataValidation type="list" allowBlank="1" showInputMessage="1" showErrorMessage="1" sqref="E12:E13" xr:uid="{2E061911-1272-8A49-9A82-B3BAC8FFD807}">
      <formula1>$B$12:$B$13</formula1>
    </dataValidation>
    <dataValidation type="list" allowBlank="1" showInputMessage="1" showErrorMessage="1" sqref="E14:E17" xr:uid="{174F8045-864E-9D42-B0F3-63603B3E2417}">
      <formula1>$B$14:$B$17</formula1>
    </dataValidation>
    <dataValidation type="list" allowBlank="1" showInputMessage="1" showErrorMessage="1" sqref="E18:E20" xr:uid="{01EA9748-701B-344B-9443-A78CCCA5F36A}">
      <formula1>$B$18:$B$20</formula1>
    </dataValidation>
    <dataValidation type="list" allowBlank="1" showInputMessage="1" showErrorMessage="1" sqref="E22:E23" xr:uid="{E71AF41F-76B9-0049-AE19-BAA0F4109CA0}">
      <formula1>$B$22:$B$23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HD1333</dc:creator>
  <cp:lastModifiedBy>abc265</cp:lastModifiedBy>
  <dcterms:created xsi:type="dcterms:W3CDTF">2022-05-23T01:08:20Z</dcterms:created>
  <dcterms:modified xsi:type="dcterms:W3CDTF">2022-08-13T08:49:17Z</dcterms:modified>
</cp:coreProperties>
</file>