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newhill.coimac/Downloads/"/>
    </mc:Choice>
  </mc:AlternateContent>
  <xr:revisionPtr revIDLastSave="0" documentId="8_{7AD36895-42D1-ED4B-95F5-5D3D0EE10B2A}" xr6:coauthVersionLast="47" xr6:coauthVersionMax="47" xr10:uidLastSave="{00000000-0000-0000-0000-000000000000}"/>
  <bookViews>
    <workbookView xWindow="0" yWindow="500" windowWidth="28800" windowHeight="17500" xr2:uid="{00000000-000D-0000-FFFF-FFFF00000000}"/>
  </bookViews>
  <sheets>
    <sheet name="オーダーシート" sheetId="1" r:id="rId1"/>
    <sheet name="Sheet2" sheetId="2" r:id="rId2"/>
    <sheet name="Sheet1"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G6gGHfp3uus8Be7cQVs/9wcVLemr4L3admBBsoTgz4g="/>
    </ext>
  </extLst>
</workbook>
</file>

<file path=xl/calcChain.xml><?xml version="1.0" encoding="utf-8"?>
<calcChain xmlns="http://schemas.openxmlformats.org/spreadsheetml/2006/main">
  <c r="H182" i="1" l="1"/>
  <c r="H177" i="1"/>
  <c r="H175" i="1"/>
  <c r="H176" i="1"/>
  <c r="H173" i="1"/>
  <c r="H172" i="1"/>
  <c r="H171" i="1"/>
  <c r="H169" i="1"/>
  <c r="H168" i="1"/>
  <c r="H164" i="1"/>
  <c r="H163" i="1"/>
  <c r="H162" i="1"/>
  <c r="H161" i="1"/>
  <c r="H143" i="1"/>
  <c r="H134" i="1"/>
  <c r="H125" i="1"/>
  <c r="H116" i="1"/>
  <c r="H107" i="1"/>
  <c r="E18" i="3"/>
  <c r="D18" i="3"/>
  <c r="C18" i="3"/>
  <c r="H63" i="1"/>
  <c r="H64" i="1"/>
  <c r="H66" i="1"/>
  <c r="H29" i="1"/>
  <c r="H28" i="1"/>
  <c r="H10" i="1"/>
  <c r="J10" i="1" s="1"/>
  <c r="H32" i="1"/>
  <c r="J33" i="1" s="1"/>
  <c r="H31" i="1"/>
  <c r="E17" i="3"/>
  <c r="D17" i="3"/>
  <c r="C17" i="3"/>
  <c r="E16" i="3"/>
  <c r="D16" i="3"/>
  <c r="C16" i="3"/>
  <c r="E15" i="3"/>
  <c r="D15" i="3"/>
  <c r="C15" i="3"/>
  <c r="E14" i="3"/>
  <c r="D14" i="3"/>
  <c r="C14" i="3"/>
  <c r="E13" i="3"/>
  <c r="D13" i="3"/>
  <c r="C13" i="3"/>
  <c r="E12" i="3"/>
  <c r="D12" i="3"/>
  <c r="C12" i="3"/>
  <c r="E11" i="3"/>
  <c r="D11" i="3"/>
  <c r="C11" i="3"/>
  <c r="J199" i="1"/>
  <c r="J198" i="1"/>
  <c r="J197" i="1"/>
  <c r="H196" i="1"/>
  <c r="J196" i="1" s="1"/>
  <c r="J195" i="1"/>
  <c r="H194" i="1"/>
  <c r="J194" i="1" s="1"/>
  <c r="J193" i="1"/>
  <c r="H193" i="1"/>
  <c r="J192" i="1"/>
  <c r="H192" i="1"/>
  <c r="J191" i="1"/>
  <c r="J190" i="1"/>
  <c r="J186" i="1"/>
  <c r="J185" i="1"/>
  <c r="H184" i="1"/>
  <c r="H183" i="1"/>
  <c r="J184" i="1" s="1"/>
  <c r="J182" i="1"/>
  <c r="H181" i="1"/>
  <c r="H180" i="1"/>
  <c r="H179" i="1"/>
  <c r="H178" i="1"/>
  <c r="J174" i="1"/>
  <c r="H174" i="1"/>
  <c r="J178" i="1" s="1"/>
  <c r="J171" i="1"/>
  <c r="H170" i="1"/>
  <c r="H167" i="1"/>
  <c r="H166" i="1"/>
  <c r="J173" i="1" s="1"/>
  <c r="H165" i="1"/>
  <c r="H160" i="1"/>
  <c r="H159" i="1"/>
  <c r="H158" i="1"/>
  <c r="H157" i="1"/>
  <c r="H156" i="1"/>
  <c r="J155" i="1"/>
  <c r="H155" i="1"/>
  <c r="H154" i="1"/>
  <c r="H153" i="1"/>
  <c r="H152" i="1"/>
  <c r="H151" i="1"/>
  <c r="J156" i="1" s="1"/>
  <c r="J150" i="1"/>
  <c r="H150" i="1"/>
  <c r="J148" i="1"/>
  <c r="H148" i="1"/>
  <c r="H147" i="1"/>
  <c r="H146" i="1"/>
  <c r="H145" i="1"/>
  <c r="J144" i="1"/>
  <c r="H144" i="1"/>
  <c r="H142" i="1"/>
  <c r="J141" i="1"/>
  <c r="H141" i="1"/>
  <c r="H140" i="1"/>
  <c r="H139" i="1"/>
  <c r="H138" i="1"/>
  <c r="H137" i="1"/>
  <c r="H136" i="1"/>
  <c r="H135" i="1"/>
  <c r="H133" i="1"/>
  <c r="J132" i="1"/>
  <c r="H132" i="1"/>
  <c r="H131" i="1"/>
  <c r="H130" i="1"/>
  <c r="H129" i="1"/>
  <c r="H128" i="1"/>
  <c r="H127" i="1"/>
  <c r="H126" i="1"/>
  <c r="H124" i="1"/>
  <c r="J123" i="1"/>
  <c r="H123" i="1"/>
  <c r="H122" i="1"/>
  <c r="H121" i="1"/>
  <c r="H120" i="1"/>
  <c r="H119" i="1"/>
  <c r="J125" i="1" s="1"/>
  <c r="H118" i="1"/>
  <c r="H117" i="1"/>
  <c r="H115" i="1"/>
  <c r="J114" i="1"/>
  <c r="H114" i="1"/>
  <c r="J116" i="1" s="1"/>
  <c r="H113" i="1"/>
  <c r="H112" i="1"/>
  <c r="H111" i="1"/>
  <c r="H110" i="1"/>
  <c r="H109" i="1"/>
  <c r="H108" i="1"/>
  <c r="H106" i="1"/>
  <c r="J105" i="1"/>
  <c r="H105" i="1"/>
  <c r="J107" i="1" s="1"/>
  <c r="H104" i="1"/>
  <c r="H103" i="1"/>
  <c r="H102" i="1"/>
  <c r="H101" i="1"/>
  <c r="H100" i="1"/>
  <c r="H99" i="1"/>
  <c r="J97" i="1"/>
  <c r="J96" i="1"/>
  <c r="J95" i="1"/>
  <c r="I94" i="1"/>
  <c r="J86" i="1"/>
  <c r="H86" i="1"/>
  <c r="H85" i="1"/>
  <c r="H84" i="1"/>
  <c r="J83" i="1"/>
  <c r="J92" i="1" s="1"/>
  <c r="H83" i="1"/>
  <c r="H82" i="1"/>
  <c r="H81" i="1"/>
  <c r="H80" i="1"/>
  <c r="J85" i="1" s="1"/>
  <c r="H79" i="1"/>
  <c r="H78" i="1"/>
  <c r="H77" i="1"/>
  <c r="H76" i="1"/>
  <c r="H75" i="1"/>
  <c r="J74" i="1"/>
  <c r="H74" i="1"/>
  <c r="H73" i="1"/>
  <c r="H72" i="1"/>
  <c r="H71" i="1"/>
  <c r="H70" i="1"/>
  <c r="H69" i="1"/>
  <c r="H68" i="1"/>
  <c r="J65" i="1"/>
  <c r="H65" i="1"/>
  <c r="H62" i="1"/>
  <c r="H61" i="1"/>
  <c r="H60" i="1"/>
  <c r="H59" i="1"/>
  <c r="H58" i="1"/>
  <c r="H57" i="1"/>
  <c r="J56" i="1"/>
  <c r="H56" i="1"/>
  <c r="H55" i="1"/>
  <c r="H54" i="1"/>
  <c r="H53" i="1"/>
  <c r="H52" i="1"/>
  <c r="J51" i="1"/>
  <c r="J50" i="1"/>
  <c r="H48" i="1"/>
  <c r="H47" i="1"/>
  <c r="J48" i="1" s="1"/>
  <c r="H46" i="1"/>
  <c r="J45" i="1"/>
  <c r="H45" i="1"/>
  <c r="H44" i="1"/>
  <c r="H43" i="1"/>
  <c r="H42" i="1"/>
  <c r="J41" i="1"/>
  <c r="J40" i="1"/>
  <c r="J38" i="1"/>
  <c r="J37" i="1"/>
  <c r="J32" i="1"/>
  <c r="H30" i="1"/>
  <c r="J30" i="1" s="1"/>
  <c r="J28" i="1"/>
  <c r="H27" i="1"/>
  <c r="H26" i="1"/>
  <c r="H25" i="1"/>
  <c r="H24" i="1"/>
  <c r="H23" i="1"/>
  <c r="H22" i="1"/>
  <c r="H21" i="1"/>
  <c r="H20" i="1"/>
  <c r="H19" i="1"/>
  <c r="H18" i="1"/>
  <c r="J17" i="1"/>
  <c r="H16" i="1"/>
  <c r="J15" i="1"/>
  <c r="H15" i="1"/>
  <c r="H14" i="1"/>
  <c r="H13" i="1"/>
  <c r="H12" i="1"/>
  <c r="H11" i="1"/>
  <c r="J9" i="1"/>
  <c r="H9" i="1"/>
  <c r="J7" i="1"/>
  <c r="H4" i="1"/>
  <c r="H5" i="1" s="1"/>
  <c r="H6" i="1" s="1"/>
  <c r="H7" i="1" s="1"/>
  <c r="H8" i="1" s="1"/>
  <c r="H95" i="1" l="1"/>
  <c r="J67" i="1"/>
  <c r="J76" i="1"/>
  <c r="J8" i="1"/>
  <c r="J143" i="1"/>
  <c r="H96" i="1"/>
  <c r="H97" i="1"/>
  <c r="J147" i="1"/>
  <c r="J134" i="1"/>
  <c r="J58" i="1"/>
  <c r="J200" i="1" l="1"/>
  <c r="J201" i="1" s="1"/>
  <c r="J202" i="1" s="1"/>
  <c r="J203" i="1" s="1"/>
</calcChain>
</file>

<file path=xl/sharedStrings.xml><?xml version="1.0" encoding="utf-8"?>
<sst xmlns="http://schemas.openxmlformats.org/spreadsheetml/2006/main" count="528" uniqueCount="438">
  <si>
    <t>カスタムギターオーダーシート</t>
  </si>
  <si>
    <r>
      <rPr>
        <sz val="12"/>
        <color rgb="FF000000"/>
        <rFont val="Yu Gothic"/>
        <family val="3"/>
        <charset val="128"/>
      </rPr>
      <t>Ayers Japan</t>
    </r>
    <r>
      <rPr>
        <sz val="12"/>
        <color rgb="FF000000"/>
        <rFont val="ヒラギノ明朝 ProN"/>
        <family val="1"/>
        <charset val="128"/>
      </rPr>
      <t xml:space="preserve"> 
静岡県浜松市中区和合町987-5</t>
    </r>
  </si>
  <si>
    <t>1US$=</t>
  </si>
  <si>
    <t>（税別価格）</t>
  </si>
  <si>
    <r>
      <rPr>
        <sz val="12"/>
        <color rgb="FF000000"/>
        <rFont val="MS Mincho"/>
        <family val="1"/>
        <charset val="128"/>
      </rPr>
      <t xml:space="preserve">ボディサイズ
</t>
    </r>
    <r>
      <rPr>
        <sz val="12"/>
        <color rgb="FF000000"/>
        <rFont val="Yu Gothic"/>
        <family val="3"/>
        <charset val="128"/>
      </rPr>
      <t>Body Size
日本職人フレット仕上げ</t>
    </r>
  </si>
  <si>
    <r>
      <rPr>
        <sz val="12"/>
        <color theme="1"/>
        <rFont val="Times New Roman"/>
        <family val="1"/>
      </rPr>
      <t xml:space="preserve">Small jumbo  </t>
    </r>
    <r>
      <rPr>
        <sz val="12"/>
        <color theme="1"/>
        <rFont val="Times New Roman"/>
        <family val="1"/>
      </rPr>
      <t>スモールジャンボ</t>
    </r>
  </si>
  <si>
    <t>SJ</t>
  </si>
  <si>
    <t>ソロギター・弾き語り</t>
  </si>
  <si>
    <t>左からナンバーを一つセレクト
↓</t>
  </si>
  <si>
    <t>OTS2.0 標準搭載</t>
  </si>
  <si>
    <r>
      <rPr>
        <sz val="12"/>
        <color theme="1"/>
        <rFont val="Times New Roman"/>
        <family val="1"/>
      </rPr>
      <t xml:space="preserve">Auditorium   </t>
    </r>
    <r>
      <rPr>
        <sz val="12"/>
        <color theme="1"/>
        <rFont val="ヒラギノ明朝 ProN"/>
        <charset val="128"/>
      </rPr>
      <t>オーディトリアム</t>
    </r>
  </si>
  <si>
    <t>A</t>
  </si>
  <si>
    <t>ソロギター・リードギター</t>
  </si>
  <si>
    <r>
      <rPr>
        <sz val="12"/>
        <color theme="1"/>
        <rFont val="Times New Roman"/>
        <family val="1"/>
      </rPr>
      <t xml:space="preserve">Dreadnought   </t>
    </r>
    <r>
      <rPr>
        <sz val="12"/>
        <color theme="1"/>
        <rFont val="ヒラギノ明朝 ProN"/>
        <charset val="128"/>
      </rPr>
      <t>ドレッドノート</t>
    </r>
  </si>
  <si>
    <t>D</t>
  </si>
  <si>
    <t>低音の厚み・男性ボーカルの弾き語り</t>
  </si>
  <si>
    <t>Orchestra model     OM</t>
  </si>
  <si>
    <t>OM</t>
  </si>
  <si>
    <t>高音が美しい，ソロギター・リードギター</t>
  </si>
  <si>
    <t>Cutaway</t>
  </si>
  <si>
    <r>
      <rPr>
        <sz val="12"/>
        <color theme="1"/>
        <rFont val="Times New Roman"/>
        <family val="1"/>
      </rPr>
      <t xml:space="preserve">Non Cutaway   </t>
    </r>
    <r>
      <rPr>
        <sz val="12"/>
        <color theme="1"/>
        <rFont val="PMingLiU"/>
        <family val="1"/>
        <charset val="136"/>
      </rPr>
      <t>ノンカッタウェイ</t>
    </r>
  </si>
  <si>
    <r>
      <rPr>
        <sz val="12"/>
        <color theme="1"/>
        <rFont val="MS Mincho"/>
        <family val="1"/>
        <charset val="128"/>
      </rPr>
      <t>ノンカッタウェイ</t>
    </r>
    <r>
      <rPr>
        <sz val="12"/>
        <color theme="1"/>
        <rFont val="ヒラギノ明朝 ProN"/>
        <charset val="128"/>
      </rPr>
      <t xml:space="preserve"> </t>
    </r>
    <r>
      <rPr>
        <sz val="12"/>
        <color theme="1"/>
        <rFont val="Times New Roman"/>
        <family val="1"/>
      </rPr>
      <t>Non cataway</t>
    </r>
  </si>
  <si>
    <r>
      <rPr>
        <sz val="12"/>
        <color theme="1"/>
        <rFont val="Times New Roman"/>
        <family val="1"/>
      </rPr>
      <t xml:space="preserve"> Cutaway   </t>
    </r>
    <r>
      <rPr>
        <sz val="12"/>
        <color theme="1"/>
        <rFont val="Times New Roman"/>
        <family val="1"/>
      </rPr>
      <t>カッタウェイ</t>
    </r>
  </si>
  <si>
    <r>
      <rPr>
        <sz val="12"/>
        <color theme="1"/>
        <rFont val="MS Mincho"/>
        <family val="1"/>
        <charset val="128"/>
      </rPr>
      <t>カッタウェイ</t>
    </r>
    <r>
      <rPr>
        <sz val="12"/>
        <color theme="1"/>
        <rFont val="ヒラギノ明朝 ProN"/>
        <charset val="128"/>
      </rPr>
      <t xml:space="preserve"> </t>
    </r>
    <r>
      <rPr>
        <sz val="12"/>
        <color theme="1"/>
        <rFont val="Times New Roman"/>
        <family val="1"/>
      </rPr>
      <t>cataway</t>
    </r>
  </si>
  <si>
    <r>
      <rPr>
        <sz val="12"/>
        <color rgb="FF000000"/>
        <rFont val="ヒラギノ明朝 ProN"/>
        <charset val="128"/>
      </rPr>
      <t xml:space="preserve">トップボード
</t>
    </r>
    <r>
      <rPr>
        <sz val="12"/>
        <color rgb="FF000000"/>
        <rFont val="Yu Gothic"/>
        <family val="3"/>
        <charset val="128"/>
      </rPr>
      <t>Top Board</t>
    </r>
  </si>
  <si>
    <r>
      <rPr>
        <sz val="12"/>
        <color theme="1"/>
        <rFont val="Times New Roman"/>
        <family val="1"/>
      </rPr>
      <t xml:space="preserve">Sitka </t>
    </r>
    <r>
      <rPr>
        <sz val="12"/>
        <color rgb="FF000000"/>
        <rFont val="新細明體"/>
        <family val="1"/>
        <charset val="136"/>
      </rPr>
      <t xml:space="preserve">spruce 3A </t>
    </r>
    <r>
      <rPr>
        <sz val="12"/>
        <color theme="1"/>
        <rFont val="Times New Roman"/>
        <family val="1"/>
      </rPr>
      <t xml:space="preserve"> </t>
    </r>
    <r>
      <rPr>
        <sz val="12"/>
        <color theme="1"/>
        <rFont val="ヒラギノ明朝 ProN"/>
        <charset val="128"/>
      </rPr>
      <t>シトカスプルース</t>
    </r>
  </si>
  <si>
    <t>シトカスプルース stika</t>
  </si>
  <si>
    <t>中域に厚みがあるスタンダードな音色</t>
  </si>
  <si>
    <r>
      <rPr>
        <sz val="12"/>
        <color theme="1"/>
        <rFont val="Times New Roman"/>
        <family val="1"/>
      </rPr>
      <t xml:space="preserve">Cedar 3A  </t>
    </r>
    <r>
      <rPr>
        <sz val="12"/>
        <color theme="1"/>
        <rFont val="ヒラギノ明朝 ProN"/>
        <charset val="128"/>
      </rPr>
      <t>シダー</t>
    </r>
  </si>
  <si>
    <t>シダー  Ceder</t>
  </si>
  <si>
    <t>柔らかく音量が大きくフィンガーに最適</t>
  </si>
  <si>
    <r>
      <rPr>
        <sz val="12"/>
        <color theme="1"/>
        <rFont val="Times New Roman"/>
        <family val="1"/>
      </rPr>
      <t xml:space="preserve">Engelmann spruce 3A  </t>
    </r>
    <r>
      <rPr>
        <sz val="12"/>
        <color theme="1"/>
        <rFont val="Times New Roman"/>
        <family val="1"/>
      </rPr>
      <t>インゲルマンスプルース</t>
    </r>
  </si>
  <si>
    <t>インゲルマン  Engelmann</t>
  </si>
  <si>
    <t>高音が美しい，色白美人</t>
  </si>
  <si>
    <t>アルパイン Alpine</t>
  </si>
  <si>
    <r>
      <rPr>
        <sz val="12"/>
        <color theme="1"/>
        <rFont val="Times New Roman"/>
        <family val="1"/>
      </rPr>
      <t xml:space="preserve">Adirondack spruce 3A  </t>
    </r>
    <r>
      <rPr>
        <sz val="12"/>
        <color theme="1"/>
        <rFont val="ヒラギノ明朝 ProN"/>
        <charset val="128"/>
      </rPr>
      <t>アディロンダックスプルース</t>
    </r>
  </si>
  <si>
    <t>アディロンダックスプルース 
Adirondack</t>
  </si>
  <si>
    <t>パンチ力と音量がすごい</t>
  </si>
  <si>
    <r>
      <rPr>
        <sz val="12"/>
        <color theme="1"/>
        <rFont val="Times New Roman"/>
        <family val="1"/>
      </rPr>
      <t xml:space="preserve">Baked Adirondack Spruce  </t>
    </r>
    <r>
      <rPr>
        <sz val="12"/>
        <color theme="1"/>
        <rFont val="ヒラギノ明朝 ProN"/>
        <charset val="128"/>
      </rPr>
      <t>ベイクドアディロンダック・スプルース</t>
    </r>
  </si>
  <si>
    <r>
      <rPr>
        <sz val="11"/>
        <color rgb="FF000000"/>
        <rFont val="MS Mincho"/>
        <family val="1"/>
        <charset val="128"/>
      </rPr>
      <t xml:space="preserve">ベイクドアディロンダック
</t>
    </r>
    <r>
      <rPr>
        <sz val="11"/>
        <color rgb="FF000000"/>
        <rFont val="Times New Roman"/>
        <family val="1"/>
      </rPr>
      <t>Baked Adirondack</t>
    </r>
  </si>
  <si>
    <t>最初からビンテージ・サウンド抜けも良い</t>
  </si>
  <si>
    <r>
      <rPr>
        <sz val="12"/>
        <color theme="1"/>
        <rFont val="Times New Roman"/>
        <family val="1"/>
      </rPr>
      <t xml:space="preserve">ALL KOA </t>
    </r>
    <r>
      <rPr>
        <sz val="12"/>
        <color theme="1"/>
        <rFont val="MS Mincho"/>
        <family val="1"/>
        <charset val="128"/>
      </rPr>
      <t>を選択項目5へ</t>
    </r>
  </si>
  <si>
    <t>ALL KOA</t>
  </si>
  <si>
    <r>
      <rPr>
        <sz val="12"/>
        <color rgb="FF000000"/>
        <rFont val="ヒラギノ明朝 ProN"/>
        <charset val="128"/>
      </rPr>
      <t xml:space="preserve">サイドバック
</t>
    </r>
    <r>
      <rPr>
        <sz val="12"/>
        <color rgb="FF000000"/>
        <rFont val="Yu Gothic"/>
        <family val="3"/>
        <charset val="128"/>
      </rPr>
      <t>side&amp;back board</t>
    </r>
  </si>
  <si>
    <r>
      <rPr>
        <sz val="12"/>
        <color theme="1"/>
        <rFont val="Times New Roman"/>
        <family val="1"/>
      </rPr>
      <t xml:space="preserve">African Mahogany </t>
    </r>
    <r>
      <rPr>
        <sz val="12"/>
        <color theme="1"/>
        <rFont val="ヒラギノ明朝 ProN"/>
        <charset val="128"/>
      </rPr>
      <t>アフリカン・マホガニー</t>
    </r>
  </si>
  <si>
    <r>
      <rPr>
        <sz val="12"/>
        <color theme="1"/>
        <rFont val="MS Mincho"/>
        <family val="1"/>
        <charset val="128"/>
      </rPr>
      <t>アフリカンマホガニー</t>
    </r>
    <r>
      <rPr>
        <sz val="12"/>
        <color theme="1"/>
        <rFont val="ヒラギノ明朝 ProN"/>
        <charset val="128"/>
      </rPr>
      <t xml:space="preserve"> 
</t>
    </r>
    <r>
      <rPr>
        <sz val="12"/>
        <color theme="1"/>
        <rFont val="Times New Roman"/>
        <family val="1"/>
      </rPr>
      <t>African Mahogany</t>
    </r>
  </si>
  <si>
    <t>柔らかく飽きの来ないサウンド</t>
  </si>
  <si>
    <t>Angkor Wat Mahogany アンコールワット・マホガニー</t>
  </si>
  <si>
    <t>アンコールワット・マホガニー
Angkor Wat Mahogany</t>
  </si>
  <si>
    <t>力強いパワフル・マホガニー</t>
  </si>
  <si>
    <r>
      <rPr>
        <sz val="12"/>
        <color theme="1"/>
        <rFont val="Times New Roman"/>
        <family val="1"/>
      </rPr>
      <t xml:space="preserve">African ovangkol     </t>
    </r>
    <r>
      <rPr>
        <sz val="12"/>
        <color theme="1"/>
        <rFont val="MS Mincho"/>
        <family val="1"/>
        <charset val="128"/>
      </rPr>
      <t>アフリカンオバンコール</t>
    </r>
  </si>
  <si>
    <r>
      <rPr>
        <sz val="12"/>
        <color theme="1"/>
        <rFont val="MS Mincho"/>
        <family val="1"/>
        <charset val="128"/>
      </rPr>
      <t>オバンコール</t>
    </r>
    <r>
      <rPr>
        <sz val="12"/>
        <color theme="1"/>
        <rFont val="ヒラギノ明朝 ProN"/>
        <charset val="128"/>
      </rPr>
      <t xml:space="preserve"> 
</t>
    </r>
    <r>
      <rPr>
        <sz val="12"/>
        <color theme="1"/>
        <rFont val="Times New Roman"/>
        <family val="1"/>
      </rPr>
      <t>African Ovangkor</t>
    </r>
  </si>
  <si>
    <t>ローズとマホガニーの両方の良さを備える</t>
  </si>
  <si>
    <r>
      <rPr>
        <sz val="12"/>
        <color theme="1"/>
        <rFont val="Times New Roman"/>
        <family val="1"/>
      </rPr>
      <t>Germany  little flame maple    3A</t>
    </r>
    <r>
      <rPr>
        <sz val="12"/>
        <color theme="1"/>
        <rFont val="Times New Roman"/>
        <family val="1"/>
      </rPr>
      <t>ジャーマニーメイプル</t>
    </r>
  </si>
  <si>
    <t>3Aジャーマンメイプル
Germany Maple</t>
  </si>
  <si>
    <t>輪郭クッキリ，レスポンスが速い</t>
  </si>
  <si>
    <r>
      <rPr>
        <sz val="12"/>
        <color theme="1"/>
        <rFont val="Times New Roman"/>
        <family val="1"/>
      </rPr>
      <t>Indian rosewood  3A</t>
    </r>
    <r>
      <rPr>
        <sz val="12"/>
        <color theme="1"/>
        <rFont val="MS Mincho"/>
        <family val="1"/>
        <charset val="128"/>
      </rPr>
      <t>インディアン・ローズウッド</t>
    </r>
  </si>
  <si>
    <t>3Aインディアン・ローズ
Indian rosewood</t>
  </si>
  <si>
    <t>低音から高音までスタンダードな良さ</t>
  </si>
  <si>
    <r>
      <rPr>
        <sz val="12"/>
        <color theme="1"/>
        <rFont val="Times New Roman"/>
        <family val="1"/>
      </rPr>
      <t>Germany flame maple    5A</t>
    </r>
    <r>
      <rPr>
        <sz val="12"/>
        <color theme="1"/>
        <rFont val="Times New Roman"/>
        <family val="1"/>
      </rPr>
      <t>ジャーマニーフレイムメイプル</t>
    </r>
  </si>
  <si>
    <r>
      <rPr>
        <sz val="12"/>
        <color theme="1"/>
        <rFont val="Times New Roman"/>
        <family val="1"/>
      </rPr>
      <t xml:space="preserve">5A </t>
    </r>
    <r>
      <rPr>
        <sz val="12"/>
        <color theme="1"/>
        <rFont val="MS Mincho"/>
        <family val="1"/>
        <charset val="128"/>
      </rPr>
      <t>フレイム・ジャーマンメイプル</t>
    </r>
    <r>
      <rPr>
        <sz val="12"/>
        <color theme="1"/>
        <rFont val="ヒラギノ明朝 ProN"/>
        <charset val="128"/>
      </rPr>
      <t xml:space="preserve"> 
Flame Germany Maple </t>
    </r>
  </si>
  <si>
    <t>杢目が海の波のように深く美しい</t>
  </si>
  <si>
    <r>
      <rPr>
        <sz val="12"/>
        <color theme="1"/>
        <rFont val="Times New Roman"/>
        <family val="1"/>
      </rPr>
      <t xml:space="preserve">Angkor wat rose wood      </t>
    </r>
    <r>
      <rPr>
        <sz val="12"/>
        <color theme="1"/>
        <rFont val="ＭＳ Ｐ明朝"/>
        <family val="1"/>
        <charset val="128"/>
      </rPr>
      <t>ベトナムローズウッド</t>
    </r>
  </si>
  <si>
    <r>
      <rPr>
        <sz val="11"/>
        <color rgb="FF000000"/>
        <rFont val="HiraMinProN-W3"/>
        <charset val="128"/>
      </rPr>
      <t xml:space="preserve"> </t>
    </r>
    <r>
      <rPr>
        <sz val="11"/>
        <color rgb="FF000000"/>
        <rFont val="MS Mincho"/>
        <family val="1"/>
        <charset val="128"/>
      </rPr>
      <t>ベトナムローズウッド</t>
    </r>
    <r>
      <rPr>
        <sz val="11"/>
        <color rgb="FF000000"/>
        <rFont val="ヒラギノ明朝 ProN"/>
        <charset val="128"/>
      </rPr>
      <t xml:space="preserve">
Angkor wat rose wood </t>
    </r>
  </si>
  <si>
    <t>ワイドレンジの美しい杢目のローズウッド</t>
  </si>
  <si>
    <r>
      <rPr>
        <sz val="12"/>
        <color theme="1"/>
        <rFont val="Times New Roman"/>
        <family val="1"/>
      </rPr>
      <t xml:space="preserve">American walnut </t>
    </r>
    <r>
      <rPr>
        <sz val="12"/>
        <color theme="1"/>
        <rFont val="MS Mincho"/>
        <family val="1"/>
        <charset val="128"/>
      </rPr>
      <t>アメリカンウォルナット</t>
    </r>
  </si>
  <si>
    <t xml:space="preserve">アメリカンウォルナット　
American walnut </t>
  </si>
  <si>
    <t>杢目が美しい</t>
  </si>
  <si>
    <r>
      <rPr>
        <sz val="12"/>
        <color rgb="FF000000"/>
        <rFont val="Times New Roman"/>
        <family val="1"/>
      </rPr>
      <t xml:space="preserve">Cocobolo    </t>
    </r>
    <r>
      <rPr>
        <sz val="12"/>
        <color rgb="FF000000"/>
        <rFont val="MS Mincho"/>
        <family val="1"/>
        <charset val="128"/>
      </rPr>
      <t>ココボロ</t>
    </r>
  </si>
  <si>
    <t xml:space="preserve">ココボロ
Cocobolo    </t>
  </si>
  <si>
    <t>杢目の美しさは特別，音の厚みも良い</t>
  </si>
  <si>
    <t>Madagascar rosewood  マダガスカル・ローズウッド</t>
  </si>
  <si>
    <t>マダガスカル・ローズウッド
Madagascar rosewood</t>
  </si>
  <si>
    <t>スモールボディでも低音が厚い</t>
  </si>
  <si>
    <r>
      <rPr>
        <sz val="12"/>
        <color rgb="FF000000"/>
        <rFont val="Times New Roman"/>
        <family val="1"/>
      </rPr>
      <t xml:space="preserve">Hawaiian koa 4A  </t>
    </r>
    <r>
      <rPr>
        <sz val="12"/>
        <color rgb="FF000000"/>
        <rFont val="MS Mincho"/>
        <family val="1"/>
        <charset val="128"/>
      </rPr>
      <t>ハワイアン・コア</t>
    </r>
  </si>
  <si>
    <t xml:space="preserve">ハワイアン・コア　
Hawaiian koa 4A  
Cocobolo    </t>
  </si>
  <si>
    <t>素晴らしい杢目（価格高騰中）</t>
  </si>
  <si>
    <r>
      <rPr>
        <sz val="12"/>
        <color rgb="FF000000"/>
        <rFont val="Times New Roman"/>
        <family val="1"/>
      </rPr>
      <t xml:space="preserve">Flame Hawaiian koa 5A  </t>
    </r>
    <r>
      <rPr>
        <sz val="12"/>
        <color rgb="FF000000"/>
        <rFont val="MS Mincho"/>
        <family val="1"/>
        <charset val="128"/>
      </rPr>
      <t>フレイム・ハワイアン・コア</t>
    </r>
  </si>
  <si>
    <t xml:space="preserve">フレイム・ハワイアン・コア　
Flame Hawaiian koa 5A </t>
  </si>
  <si>
    <t>杢目の存在感が桁違い（価格高騰中）</t>
  </si>
  <si>
    <r>
      <rPr>
        <sz val="12"/>
        <color theme="1"/>
        <rFont val="Times New Roman"/>
        <family val="1"/>
      </rPr>
      <t xml:space="preserve">ALL KOA </t>
    </r>
    <r>
      <rPr>
        <sz val="12"/>
        <color theme="1"/>
        <rFont val="MS Mincho"/>
        <family val="1"/>
        <charset val="128"/>
      </rPr>
      <t>を選択項目5へ</t>
    </r>
  </si>
  <si>
    <r>
      <rPr>
        <sz val="12"/>
        <color rgb="FF000000"/>
        <rFont val="Yu Gothic"/>
        <family val="3"/>
        <charset val="128"/>
      </rPr>
      <t xml:space="preserve">ALL KOA
Must select top,side,back same grade KOA.
</t>
    </r>
    <r>
      <rPr>
        <sz val="10"/>
        <color rgb="FF000000"/>
        <rFont val="Yu Gothic"/>
        <family val="3"/>
        <charset val="128"/>
      </rPr>
      <t>※ALL KOA</t>
    </r>
    <r>
      <rPr>
        <sz val="10"/>
        <color rgb="FF000000"/>
        <rFont val="ヒラギノ明朝 ProN"/>
        <charset val="128"/>
      </rPr>
      <t xml:space="preserve">はトップ、サイド、バックのグレードを必ず統一。
</t>
    </r>
    <r>
      <rPr>
        <sz val="10"/>
        <color rgb="FF000000"/>
        <rFont val="Yu Gothic"/>
        <family val="3"/>
        <charset val="128"/>
      </rPr>
      <t>2,3</t>
    </r>
    <r>
      <rPr>
        <sz val="10"/>
        <color rgb="FF000000"/>
        <rFont val="ヒラギノ明朝 ProN"/>
        <charset val="128"/>
      </rPr>
      <t>の項目で</t>
    </r>
    <r>
      <rPr>
        <sz val="10"/>
        <color rgb="FF000000"/>
        <rFont val="Yu Gothic"/>
        <family val="3"/>
        <charset val="128"/>
      </rPr>
      <t>ALL KOA</t>
    </r>
    <r>
      <rPr>
        <sz val="10"/>
        <color rgb="FF000000"/>
        <rFont val="ヒラギノ明朝 ProN"/>
        <charset val="128"/>
      </rPr>
      <t>を選択します。
杢目は参考であり一つ一つの杢目に違いがあります。</t>
    </r>
  </si>
  <si>
    <r>
      <rPr>
        <sz val="12"/>
        <color theme="1"/>
        <rFont val="Times New Roman"/>
        <family val="1"/>
      </rPr>
      <t xml:space="preserve">Hawaiian koa 4A </t>
    </r>
    <r>
      <rPr>
        <sz val="12"/>
        <color theme="1"/>
        <rFont val="PMingLiU"/>
        <family val="1"/>
        <charset val="136"/>
      </rPr>
      <t>ハワイアンコア</t>
    </r>
  </si>
  <si>
    <t>4A ALL KOA</t>
  </si>
  <si>
    <t>4Aもフレイムが入っていますが全面ではありません。</t>
  </si>
  <si>
    <r>
      <rPr>
        <sz val="12"/>
        <color theme="1"/>
        <rFont val="Times New Roman"/>
        <family val="1"/>
      </rPr>
      <t xml:space="preserve">Flame Hawaiian koa 5A
 </t>
    </r>
    <r>
      <rPr>
        <sz val="12"/>
        <color theme="1"/>
        <rFont val="MS Mincho"/>
        <family val="1"/>
        <charset val="128"/>
      </rPr>
      <t>フレイム・</t>
    </r>
    <r>
      <rPr>
        <sz val="12"/>
        <color theme="1"/>
        <rFont val="PMingLiU"/>
        <family val="1"/>
        <charset val="136"/>
      </rPr>
      <t>ハワイアン・コア</t>
    </r>
  </si>
  <si>
    <t>5A ALL KOA</t>
  </si>
  <si>
    <t>5Aはフレイムが全体的に入っていてさらにエキゾチックな杢目があります。</t>
  </si>
  <si>
    <r>
      <rPr>
        <sz val="12"/>
        <color theme="1"/>
        <rFont val="Times New Roman"/>
        <family val="1"/>
      </rPr>
      <t xml:space="preserve">Not Hawaiian koa </t>
    </r>
    <r>
      <rPr>
        <sz val="12"/>
        <color theme="1"/>
        <rFont val="MS Mincho"/>
        <family val="1"/>
        <charset val="128"/>
      </rPr>
      <t>のギターではない</t>
    </r>
  </si>
  <si>
    <r>
      <rPr>
        <sz val="12"/>
        <color theme="1"/>
        <rFont val="Times New Roman"/>
        <family val="1"/>
      </rPr>
      <t xml:space="preserve">Not KOA </t>
    </r>
    <r>
      <rPr>
        <sz val="12"/>
        <color theme="1"/>
        <rFont val="ヒラギノ明朝 ProN"/>
        <charset val="128"/>
      </rPr>
      <t>コアではない</t>
    </r>
  </si>
  <si>
    <r>
      <rPr>
        <sz val="12"/>
        <color rgb="FF000000"/>
        <rFont val="ヒラギノ明朝 ProN"/>
        <charset val="128"/>
      </rPr>
      <t xml:space="preserve">ヘッド形状
</t>
    </r>
    <r>
      <rPr>
        <sz val="12"/>
        <color rgb="FF000000"/>
        <rFont val="Yu Gothic"/>
        <family val="3"/>
        <charset val="128"/>
      </rPr>
      <t>Head style</t>
    </r>
  </si>
  <si>
    <r>
      <rPr>
        <sz val="12"/>
        <color theme="1"/>
        <rFont val="Times New Roman"/>
        <family val="1"/>
      </rPr>
      <t xml:space="preserve">Vintage series    </t>
    </r>
    <r>
      <rPr>
        <sz val="12"/>
        <color theme="1"/>
        <rFont val="ＭＳ Ｐ明朝"/>
        <family val="1"/>
        <charset val="128"/>
      </rPr>
      <t>ビンテージシリーズ</t>
    </r>
  </si>
  <si>
    <t>ビンテージ Vintage</t>
  </si>
  <si>
    <t>オリジナルシェイプ</t>
  </si>
  <si>
    <r>
      <rPr>
        <sz val="12"/>
        <color theme="1"/>
        <rFont val="Times New Roman"/>
        <family val="1"/>
      </rPr>
      <t xml:space="preserve">Premium series   </t>
    </r>
    <r>
      <rPr>
        <sz val="12"/>
        <color theme="1"/>
        <rFont val="ＭＳ Ｐ明朝"/>
        <family val="1"/>
        <charset val="128"/>
      </rPr>
      <t>プレミアムシリーズ</t>
    </r>
  </si>
  <si>
    <r>
      <rPr>
        <sz val="12"/>
        <color theme="1"/>
        <rFont val="MS Mincho"/>
        <family val="1"/>
        <charset val="128"/>
      </rPr>
      <t>プレミアム</t>
    </r>
    <r>
      <rPr>
        <sz val="12"/>
        <color theme="1"/>
        <rFont val="ヒラギノ明朝 ProN"/>
        <charset val="128"/>
      </rPr>
      <t xml:space="preserve">  </t>
    </r>
    <r>
      <rPr>
        <sz val="12"/>
        <color theme="1"/>
        <rFont val="Times New Roman"/>
        <family val="1"/>
      </rPr>
      <t>Premium</t>
    </r>
  </si>
  <si>
    <t>スリムタイプ</t>
  </si>
  <si>
    <r>
      <rPr>
        <sz val="12"/>
        <color theme="1"/>
        <rFont val="Times New Roman"/>
        <family val="1"/>
      </rPr>
      <t>20th anniversary series  20</t>
    </r>
    <r>
      <rPr>
        <sz val="12"/>
        <color theme="1"/>
        <rFont val="ＭＳ Ｐ明朝"/>
        <family val="1"/>
        <charset val="128"/>
      </rPr>
      <t>周年シリーズ</t>
    </r>
  </si>
  <si>
    <t xml:space="preserve"> 20TH 20周年</t>
  </si>
  <si>
    <t>オリジナルワイド　Dに合う</t>
  </si>
  <si>
    <t>鋭角スクエア</t>
  </si>
  <si>
    <t>モダンなイメージ</t>
  </si>
  <si>
    <t>角丸スクエア</t>
  </si>
  <si>
    <t>60年代風のイメージ</t>
  </si>
  <si>
    <r>
      <rPr>
        <sz val="12"/>
        <color rgb="FF000000"/>
        <rFont val="ヒラギノ明朝 ProN"/>
        <charset val="128"/>
      </rPr>
      <t xml:space="preserve">フィンガーボードエンド
</t>
    </r>
    <r>
      <rPr>
        <sz val="12"/>
        <color rgb="FF000000"/>
        <rFont val="Yu Gothic"/>
        <family val="3"/>
        <charset val="128"/>
      </rPr>
      <t>End of finger board</t>
    </r>
  </si>
  <si>
    <r>
      <rPr>
        <sz val="12"/>
        <color theme="1"/>
        <rFont val="Times New Roman"/>
        <family val="1"/>
      </rPr>
      <t xml:space="preserve">Vintage series    </t>
    </r>
    <r>
      <rPr>
        <sz val="12"/>
        <color theme="1"/>
        <rFont val="ＭＳ Ｐ明朝"/>
        <family val="1"/>
        <charset val="128"/>
      </rPr>
      <t>ビンテージシリーズ</t>
    </r>
  </si>
  <si>
    <t>真っ直ぐなカット</t>
  </si>
  <si>
    <r>
      <rPr>
        <sz val="12"/>
        <color theme="1"/>
        <rFont val="Times New Roman"/>
        <family val="1"/>
      </rPr>
      <t xml:space="preserve">Premium series   </t>
    </r>
    <r>
      <rPr>
        <sz val="12"/>
        <color theme="1"/>
        <rFont val="ＭＳ Ｐ明朝"/>
        <family val="1"/>
        <charset val="128"/>
      </rPr>
      <t>プレミアムシリーズ</t>
    </r>
  </si>
  <si>
    <r>
      <rPr>
        <sz val="12"/>
        <color theme="1"/>
        <rFont val="MS Mincho"/>
        <family val="1"/>
        <charset val="128"/>
      </rPr>
      <t>プレミアム</t>
    </r>
    <r>
      <rPr>
        <sz val="12"/>
        <color theme="1"/>
        <rFont val="ヒラギノ明朝 ProN"/>
        <charset val="128"/>
      </rPr>
      <t xml:space="preserve">  </t>
    </r>
    <r>
      <rPr>
        <sz val="12"/>
        <color theme="1"/>
        <rFont val="Times New Roman"/>
        <family val="1"/>
      </rPr>
      <t>Premium</t>
    </r>
  </si>
  <si>
    <t>サウンドホールに合わせたカット</t>
  </si>
  <si>
    <r>
      <rPr>
        <sz val="12"/>
        <color theme="1"/>
        <rFont val="Times New Roman"/>
        <family val="1"/>
      </rPr>
      <t>20th anniversary series  20</t>
    </r>
    <r>
      <rPr>
        <sz val="12"/>
        <color theme="1"/>
        <rFont val="ＭＳ Ｐ明朝"/>
        <family val="1"/>
        <charset val="128"/>
      </rPr>
      <t>周年シリーズ</t>
    </r>
  </si>
  <si>
    <r>
      <rPr>
        <sz val="12"/>
        <color theme="1"/>
        <rFont val="Times New Roman"/>
        <family val="1"/>
      </rPr>
      <t xml:space="preserve"> 20TH 20</t>
    </r>
    <r>
      <rPr>
        <sz val="12"/>
        <color theme="1"/>
        <rFont val="ヒラギノ明朝 ProN"/>
        <charset val="128"/>
      </rPr>
      <t>周年</t>
    </r>
  </si>
  <si>
    <t>水牛の鼻のようなカット</t>
  </si>
  <si>
    <r>
      <rPr>
        <sz val="12"/>
        <color rgb="FF000000"/>
        <rFont val="ヒラギノ明朝 ProN"/>
        <charset val="128"/>
      </rPr>
      <t xml:space="preserve">ロゼッタ
</t>
    </r>
    <r>
      <rPr>
        <sz val="12"/>
        <color rgb="FF000000"/>
        <rFont val="Yu Gothic"/>
        <family val="3"/>
        <charset val="128"/>
      </rPr>
      <t>Rosetta</t>
    </r>
  </si>
  <si>
    <t>Abalone   アバロン</t>
  </si>
  <si>
    <t>Abalone   
アバロン</t>
  </si>
  <si>
    <t>シンプルなアバロンリングのみ</t>
  </si>
  <si>
    <t>Rosewood/Abalone   ローズウッド/ アバロン</t>
  </si>
  <si>
    <t>Rosewood/Abalone   
ローズウッド/ アバロン</t>
  </si>
  <si>
    <t>オリジナルデザイン</t>
  </si>
  <si>
    <t>Purflings /Abalone  パーフリング/アバロン</t>
  </si>
  <si>
    <t>Purflings /Abalone  
パーフリング/アバロン</t>
  </si>
  <si>
    <t>スタンダードな３リング・デザイン</t>
  </si>
  <si>
    <t>Purflings /Mahogany    パーフリング/マホガニー</t>
  </si>
  <si>
    <t>Purflings /Mahogany    
パーフリング/マホガニー</t>
  </si>
  <si>
    <t>３リングでマホガニー</t>
  </si>
  <si>
    <t>Rosewood/ Leafs maple     ローズウッド/ メイプルリーフ</t>
  </si>
  <si>
    <t>Rosewood/ Leafs maple     
ローズウッド/ メイプルリーフ</t>
  </si>
  <si>
    <t>ウッディな雰囲気</t>
  </si>
  <si>
    <t>Abalone Double Ring  アバロンダブルリング</t>
  </si>
  <si>
    <t>アバロンダブルリング</t>
  </si>
  <si>
    <t>特別な高級感</t>
  </si>
  <si>
    <t>Abalone/ Spalted Mango   アバロン/スポルテッドマンゴー</t>
  </si>
  <si>
    <t>Abalone/ Spalted Mango   
アバロン/スポルテッドマンゴー</t>
  </si>
  <si>
    <t>マンゴーをアバロンでサンドイッチ</t>
  </si>
  <si>
    <r>
      <rPr>
        <sz val="12"/>
        <color rgb="FF000000"/>
        <rFont val="ヒラギノ明朝 ProN"/>
        <charset val="128"/>
      </rPr>
      <t xml:space="preserve">ブリッジ
</t>
    </r>
    <r>
      <rPr>
        <sz val="12"/>
        <color rgb="FF000000"/>
        <rFont val="Yu Gothic"/>
        <family val="3"/>
        <charset val="128"/>
      </rPr>
      <t>Bridge</t>
    </r>
  </si>
  <si>
    <r>
      <rPr>
        <sz val="12"/>
        <color theme="1"/>
        <rFont val="Times New Roman"/>
        <family val="1"/>
      </rPr>
      <t xml:space="preserve">Vintage series    </t>
    </r>
    <r>
      <rPr>
        <sz val="12"/>
        <color theme="1"/>
        <rFont val="ＭＳ Ｐ明朝"/>
        <family val="1"/>
        <charset val="128"/>
      </rPr>
      <t>ビンテージシリーズ</t>
    </r>
  </si>
  <si>
    <t>マーチンスタイル</t>
  </si>
  <si>
    <r>
      <rPr>
        <sz val="12"/>
        <color theme="1"/>
        <rFont val="Times New Roman"/>
        <family val="1"/>
      </rPr>
      <t xml:space="preserve">Premium series   </t>
    </r>
    <r>
      <rPr>
        <sz val="12"/>
        <color theme="1"/>
        <rFont val="ＭＳ Ｐ明朝"/>
        <family val="1"/>
        <charset val="128"/>
      </rPr>
      <t>プレミアムシリーズ</t>
    </r>
  </si>
  <si>
    <r>
      <rPr>
        <sz val="12"/>
        <color theme="1"/>
        <rFont val="MS Mincho"/>
        <family val="1"/>
        <charset val="128"/>
      </rPr>
      <t>プレミアム</t>
    </r>
    <r>
      <rPr>
        <sz val="12"/>
        <color theme="1"/>
        <rFont val="ヒラギノ明朝 ProN"/>
        <charset val="128"/>
      </rPr>
      <t xml:space="preserve">  </t>
    </r>
    <r>
      <rPr>
        <sz val="12"/>
        <color theme="1"/>
        <rFont val="Times New Roman"/>
        <family val="1"/>
      </rPr>
      <t>Premium</t>
    </r>
  </si>
  <si>
    <r>
      <rPr>
        <sz val="12"/>
        <color theme="1"/>
        <rFont val="Times New Roman"/>
        <family val="1"/>
      </rPr>
      <t>20th anniversary series  20</t>
    </r>
    <r>
      <rPr>
        <sz val="12"/>
        <color theme="1"/>
        <rFont val="ＭＳ Ｐ明朝"/>
        <family val="1"/>
        <charset val="128"/>
      </rPr>
      <t>周年シリーズ</t>
    </r>
  </si>
  <si>
    <r>
      <rPr>
        <sz val="12"/>
        <color theme="1"/>
        <rFont val="Times New Roman"/>
        <family val="1"/>
      </rPr>
      <t xml:space="preserve"> 20TH 20</t>
    </r>
    <r>
      <rPr>
        <sz val="12"/>
        <color theme="1"/>
        <rFont val="ヒラギノ明朝 ProN"/>
        <charset val="128"/>
      </rPr>
      <t>周年</t>
    </r>
  </si>
  <si>
    <r>
      <rPr>
        <sz val="12"/>
        <color theme="1"/>
        <rFont val="MS Mincho"/>
        <family val="1"/>
        <charset val="128"/>
      </rPr>
      <t>手工風デザイン</t>
    </r>
    <r>
      <rPr>
        <sz val="12"/>
        <color theme="1"/>
        <rFont val="Times New Roman"/>
        <family val="1"/>
      </rPr>
      <t>(</t>
    </r>
    <r>
      <rPr>
        <sz val="12"/>
        <color theme="1"/>
        <rFont val="MS Mincho"/>
        <family val="1"/>
        <charset val="128"/>
      </rPr>
      <t>音質が硬くなる傾向あり）</t>
    </r>
  </si>
  <si>
    <r>
      <rPr>
        <sz val="12"/>
        <color rgb="FF000000"/>
        <rFont val="ヒラギノ明朝 ProN"/>
        <charset val="128"/>
      </rPr>
      <t xml:space="preserve">ヘッドプレート
</t>
    </r>
    <r>
      <rPr>
        <sz val="12"/>
        <color rgb="FF000000"/>
        <rFont val="Yu Gothic"/>
        <family val="3"/>
        <charset val="128"/>
      </rPr>
      <t xml:space="preserve">Head plate
</t>
    </r>
    <r>
      <rPr>
        <sz val="12"/>
        <color rgb="FF000000"/>
        <rFont val="ヒラギノ明朝 ProN"/>
        <charset val="128"/>
      </rPr>
      <t xml:space="preserve">他の素材はご相談ください
</t>
    </r>
    <r>
      <rPr>
        <sz val="12"/>
        <color rgb="FF000000"/>
        <rFont val="Yu Gothic"/>
        <family val="3"/>
        <charset val="128"/>
      </rPr>
      <t>Ask if need other wood</t>
    </r>
  </si>
  <si>
    <r>
      <rPr>
        <sz val="12"/>
        <color rgb="FF000000"/>
        <rFont val="ヒラギノ明朝 ProN"/>
        <charset val="128"/>
      </rPr>
      <t xml:space="preserve">表側
</t>
    </r>
    <r>
      <rPr>
        <sz val="12"/>
        <color rgb="FF000000"/>
        <rFont val="Yu Gothic"/>
        <family val="3"/>
        <charset val="128"/>
      </rPr>
      <t>top side</t>
    </r>
  </si>
  <si>
    <r>
      <rPr>
        <sz val="12"/>
        <color theme="1"/>
        <rFont val="Times New Roman"/>
        <family val="1"/>
      </rPr>
      <t xml:space="preserve">Mahogany    </t>
    </r>
    <r>
      <rPr>
        <sz val="12"/>
        <color theme="1"/>
        <rFont val="MS Mincho"/>
        <family val="1"/>
        <charset val="128"/>
      </rPr>
      <t>マホガニー</t>
    </r>
  </si>
  <si>
    <r>
      <rPr>
        <sz val="12"/>
        <color theme="1"/>
        <rFont val="Times New Roman"/>
        <family val="1"/>
      </rPr>
      <t xml:space="preserve">Mahogany
</t>
    </r>
    <r>
      <rPr>
        <sz val="12"/>
        <color theme="1"/>
        <rFont val="MS Mincho"/>
        <family val="1"/>
        <charset val="128"/>
      </rPr>
      <t>マホガニー</t>
    </r>
  </si>
  <si>
    <r>
      <rPr>
        <sz val="12"/>
        <color theme="1"/>
        <rFont val="Times New Roman"/>
        <family val="1"/>
      </rPr>
      <t xml:space="preserve">Ovangkol   </t>
    </r>
    <r>
      <rPr>
        <sz val="12"/>
        <color theme="1"/>
        <rFont val="MS Mincho"/>
        <family val="1"/>
        <charset val="128"/>
      </rPr>
      <t>オバンコール</t>
    </r>
  </si>
  <si>
    <r>
      <rPr>
        <sz val="12"/>
        <color theme="1"/>
        <rFont val="Times New Roman"/>
        <family val="1"/>
      </rPr>
      <t xml:space="preserve">Ovangkol
</t>
    </r>
    <r>
      <rPr>
        <sz val="12"/>
        <color theme="1"/>
        <rFont val="MS Mincho"/>
        <family val="1"/>
        <charset val="128"/>
      </rPr>
      <t>オバンコール</t>
    </r>
  </si>
  <si>
    <r>
      <rPr>
        <sz val="12"/>
        <color theme="1"/>
        <rFont val="Times New Roman"/>
        <family val="1"/>
      </rPr>
      <t xml:space="preserve">Indian Rosewood </t>
    </r>
    <r>
      <rPr>
        <sz val="12"/>
        <color theme="1"/>
        <rFont val="MS Mincho"/>
        <family val="1"/>
        <charset val="128"/>
      </rPr>
      <t>インディアン・ローズウッド</t>
    </r>
  </si>
  <si>
    <r>
      <rPr>
        <sz val="12"/>
        <color theme="1"/>
        <rFont val="Times New Roman"/>
        <family val="1"/>
      </rPr>
      <t xml:space="preserve">Indian Rosewood 
</t>
    </r>
    <r>
      <rPr>
        <sz val="12"/>
        <color theme="1"/>
        <rFont val="MS Mincho"/>
        <family val="1"/>
        <charset val="128"/>
      </rPr>
      <t>インディアン・ローズウッド</t>
    </r>
  </si>
  <si>
    <r>
      <rPr>
        <sz val="12"/>
        <color theme="1"/>
        <rFont val="Times New Roman"/>
        <family val="1"/>
      </rPr>
      <t xml:space="preserve">Ebony  </t>
    </r>
    <r>
      <rPr>
        <sz val="12"/>
        <color theme="1"/>
        <rFont val="MS Mincho"/>
        <family val="1"/>
        <charset val="128"/>
      </rPr>
      <t>エボニー</t>
    </r>
  </si>
  <si>
    <r>
      <rPr>
        <sz val="12"/>
        <color theme="1"/>
        <rFont val="Times New Roman"/>
        <family val="1"/>
      </rPr>
      <t xml:space="preserve">Ebony
</t>
    </r>
    <r>
      <rPr>
        <sz val="12"/>
        <color theme="1"/>
        <rFont val="MS Mincho"/>
        <family val="1"/>
        <charset val="128"/>
      </rPr>
      <t>エボニー</t>
    </r>
  </si>
  <si>
    <r>
      <rPr>
        <sz val="12"/>
        <color theme="1"/>
        <rFont val="Times New Roman"/>
        <family val="1"/>
      </rPr>
      <t xml:space="preserve">Angkor wat rose wood      </t>
    </r>
    <r>
      <rPr>
        <sz val="12"/>
        <color theme="1"/>
        <rFont val="ＭＳ Ｐ明朝"/>
        <family val="1"/>
        <charset val="128"/>
      </rPr>
      <t>ベトナムローズウッド</t>
    </r>
  </si>
  <si>
    <r>
      <rPr>
        <sz val="12"/>
        <color theme="1"/>
        <rFont val="Times New Roman"/>
        <family val="1"/>
      </rPr>
      <t xml:space="preserve">Angkor wat rose wood
</t>
    </r>
    <r>
      <rPr>
        <sz val="12"/>
        <color theme="1"/>
        <rFont val="Times New Roman"/>
        <family val="1"/>
      </rPr>
      <t>ベトナムローズウッド</t>
    </r>
  </si>
  <si>
    <r>
      <rPr>
        <sz val="12"/>
        <color rgb="FF000000"/>
        <rFont val="Times New Roman"/>
        <family val="1"/>
      </rPr>
      <t xml:space="preserve">Cocobolo    </t>
    </r>
    <r>
      <rPr>
        <sz val="12"/>
        <color rgb="FF000000"/>
        <rFont val="MS Mincho"/>
        <family val="1"/>
        <charset val="128"/>
      </rPr>
      <t>ココボロ</t>
    </r>
  </si>
  <si>
    <r>
      <rPr>
        <sz val="12"/>
        <color rgb="FF000000"/>
        <rFont val="Times New Roman"/>
        <family val="1"/>
      </rPr>
      <t xml:space="preserve">Cocobolo
</t>
    </r>
    <r>
      <rPr>
        <sz val="12"/>
        <color rgb="FF000000"/>
        <rFont val="MS Mincho"/>
        <family val="1"/>
        <charset val="128"/>
      </rPr>
      <t>ココボロ</t>
    </r>
  </si>
  <si>
    <r>
      <rPr>
        <sz val="12"/>
        <color rgb="FF000000"/>
        <rFont val="Times New Roman"/>
        <family val="1"/>
      </rPr>
      <t xml:space="preserve">Flame Hawaiian koa 5A  </t>
    </r>
    <r>
      <rPr>
        <sz val="12"/>
        <color rgb="FF000000"/>
        <rFont val="ＭＳ Ｐ明朝"/>
        <family val="1"/>
        <charset val="128"/>
      </rPr>
      <t>フレイム・ハワイアン・コア</t>
    </r>
  </si>
  <si>
    <r>
      <rPr>
        <sz val="12"/>
        <color rgb="FF000000"/>
        <rFont val="Times New Roman"/>
        <family val="1"/>
      </rPr>
      <t xml:space="preserve">Flame Hawaiian koa 5A
</t>
    </r>
    <r>
      <rPr>
        <sz val="12"/>
        <color rgb="FF000000"/>
        <rFont val="ＭＳ Ｐ明朝"/>
        <family val="1"/>
        <charset val="128"/>
      </rPr>
      <t>フレイム・ハワイアン・コア</t>
    </r>
  </si>
  <si>
    <r>
      <rPr>
        <sz val="12"/>
        <color rgb="FF000000"/>
        <rFont val="ヒラギノ明朝 ProN"/>
        <charset val="128"/>
      </rPr>
      <t xml:space="preserve">裏側
</t>
    </r>
    <r>
      <rPr>
        <sz val="12"/>
        <color rgb="FF000000"/>
        <rFont val="Yu Gothic"/>
        <family val="3"/>
        <charset val="128"/>
      </rPr>
      <t>back side</t>
    </r>
  </si>
  <si>
    <r>
      <rPr>
        <sz val="12"/>
        <color theme="1"/>
        <rFont val="Times New Roman"/>
        <family val="1"/>
      </rPr>
      <t xml:space="preserve">Mahogany    </t>
    </r>
    <r>
      <rPr>
        <sz val="12"/>
        <color theme="1"/>
        <rFont val="MS Mincho"/>
        <family val="1"/>
        <charset val="128"/>
      </rPr>
      <t>マホガニー</t>
    </r>
  </si>
  <si>
    <r>
      <rPr>
        <sz val="12"/>
        <color theme="1"/>
        <rFont val="Times New Roman"/>
        <family val="1"/>
      </rPr>
      <t xml:space="preserve">Mahogany
</t>
    </r>
    <r>
      <rPr>
        <sz val="12"/>
        <color theme="1"/>
        <rFont val="MS Mincho"/>
        <family val="1"/>
        <charset val="128"/>
      </rPr>
      <t>マホガニー</t>
    </r>
  </si>
  <si>
    <r>
      <rPr>
        <sz val="12"/>
        <color theme="1"/>
        <rFont val="Times New Roman"/>
        <family val="1"/>
      </rPr>
      <t xml:space="preserve">Ovangkol   </t>
    </r>
    <r>
      <rPr>
        <sz val="12"/>
        <color theme="1"/>
        <rFont val="MS Mincho"/>
        <family val="1"/>
        <charset val="128"/>
      </rPr>
      <t>オバンコール</t>
    </r>
  </si>
  <si>
    <r>
      <rPr>
        <sz val="12"/>
        <color theme="1"/>
        <rFont val="Times New Roman"/>
        <family val="1"/>
      </rPr>
      <t xml:space="preserve">Ovangkol
</t>
    </r>
    <r>
      <rPr>
        <sz val="12"/>
        <color theme="1"/>
        <rFont val="MS Mincho"/>
        <family val="1"/>
        <charset val="128"/>
      </rPr>
      <t>オバンコール</t>
    </r>
  </si>
  <si>
    <r>
      <rPr>
        <sz val="12"/>
        <color theme="1"/>
        <rFont val="Times New Roman"/>
        <family val="1"/>
      </rPr>
      <t xml:space="preserve">Indian Rosewood </t>
    </r>
    <r>
      <rPr>
        <sz val="12"/>
        <color theme="1"/>
        <rFont val="MS Mincho"/>
        <family val="1"/>
        <charset val="128"/>
      </rPr>
      <t>インディアン・ローズウッド</t>
    </r>
  </si>
  <si>
    <r>
      <rPr>
        <sz val="12"/>
        <color theme="1"/>
        <rFont val="Times New Roman"/>
        <family val="1"/>
      </rPr>
      <t xml:space="preserve">Indian Rosewood 
</t>
    </r>
    <r>
      <rPr>
        <sz val="12"/>
        <color theme="1"/>
        <rFont val="MS Mincho"/>
        <family val="1"/>
        <charset val="128"/>
      </rPr>
      <t>インディアン・ローズウッド</t>
    </r>
  </si>
  <si>
    <r>
      <rPr>
        <sz val="12"/>
        <color theme="1"/>
        <rFont val="Times New Roman"/>
        <family val="1"/>
      </rPr>
      <t xml:space="preserve">Ebony  </t>
    </r>
    <r>
      <rPr>
        <sz val="12"/>
        <color theme="1"/>
        <rFont val="MS Mincho"/>
        <family val="1"/>
        <charset val="128"/>
      </rPr>
      <t>エボニー</t>
    </r>
  </si>
  <si>
    <r>
      <rPr>
        <sz val="12"/>
        <color theme="1"/>
        <rFont val="Times New Roman"/>
        <family val="1"/>
      </rPr>
      <t xml:space="preserve">Ebony
</t>
    </r>
    <r>
      <rPr>
        <sz val="12"/>
        <color theme="1"/>
        <rFont val="MS Mincho"/>
        <family val="1"/>
        <charset val="128"/>
      </rPr>
      <t>エボニー</t>
    </r>
  </si>
  <si>
    <t>None</t>
  </si>
  <si>
    <r>
      <rPr>
        <sz val="12"/>
        <color rgb="FF000000"/>
        <rFont val="ヒラギノ明朝 ProN"/>
        <charset val="128"/>
      </rPr>
      <t xml:space="preserve">バインディング </t>
    </r>
    <r>
      <rPr>
        <sz val="12"/>
        <color rgb="FF000000"/>
        <rFont val="Yu Gothic"/>
        <family val="3"/>
        <charset val="128"/>
      </rPr>
      <t>Binding</t>
    </r>
  </si>
  <si>
    <r>
      <rPr>
        <sz val="12"/>
        <color rgb="FF000000"/>
        <rFont val="ヒラギノ明朝 ProN"/>
        <charset val="128"/>
      </rPr>
      <t xml:space="preserve">ヘッド＆フィンガーボード
</t>
    </r>
    <r>
      <rPr>
        <sz val="12"/>
        <color rgb="FF000000"/>
        <rFont val="Yu Gothic"/>
        <family val="3"/>
        <charset val="128"/>
      </rPr>
      <t>Head&amp;Finger Board</t>
    </r>
  </si>
  <si>
    <r>
      <rPr>
        <sz val="12"/>
        <color theme="1"/>
        <rFont val="Times New Roman"/>
        <family val="1"/>
      </rPr>
      <t xml:space="preserve">None                                                                 </t>
    </r>
    <r>
      <rPr>
        <sz val="12"/>
        <color theme="1"/>
        <rFont val="MS Mincho"/>
        <family val="1"/>
        <charset val="128"/>
      </rPr>
      <t>なし</t>
    </r>
  </si>
  <si>
    <t>なし  None</t>
  </si>
  <si>
    <t>ヘッドのみもしくはフィンガーボードのみも選択できます。価格は同じです。下の注意書き欄に記入してください。</t>
  </si>
  <si>
    <r>
      <rPr>
        <sz val="12"/>
        <color theme="1"/>
        <rFont val="Times New Roman"/>
        <family val="1"/>
      </rPr>
      <t xml:space="preserve">Mahogany                                                           </t>
    </r>
    <r>
      <rPr>
        <sz val="12"/>
        <color theme="1"/>
        <rFont val="MS Mincho"/>
        <family val="1"/>
        <charset val="128"/>
      </rPr>
      <t>マホガニー</t>
    </r>
  </si>
  <si>
    <r>
      <rPr>
        <sz val="12"/>
        <color theme="1"/>
        <rFont val="MS Mincho"/>
        <family val="1"/>
        <charset val="128"/>
      </rPr>
      <t>マホガニー</t>
    </r>
    <r>
      <rPr>
        <sz val="12"/>
        <color theme="1"/>
        <rFont val="ヒラギノ明朝 ProN"/>
        <charset val="128"/>
      </rPr>
      <t xml:space="preserve"> </t>
    </r>
    <r>
      <rPr>
        <sz val="12"/>
        <color theme="1"/>
        <rFont val="Times New Roman"/>
        <family val="1"/>
      </rPr>
      <t>Mahogany</t>
    </r>
  </si>
  <si>
    <r>
      <rPr>
        <sz val="12"/>
        <color theme="1"/>
        <rFont val="Times New Roman"/>
        <family val="1"/>
      </rPr>
      <t xml:space="preserve">Padauk                                                                  </t>
    </r>
    <r>
      <rPr>
        <sz val="12"/>
        <color theme="1"/>
        <rFont val="MS Mincho"/>
        <family val="1"/>
        <charset val="128"/>
      </rPr>
      <t>パドック</t>
    </r>
  </si>
  <si>
    <r>
      <rPr>
        <sz val="12"/>
        <color theme="1"/>
        <rFont val="MS Mincho"/>
        <family val="1"/>
        <charset val="128"/>
      </rPr>
      <t>パドック</t>
    </r>
    <r>
      <rPr>
        <sz val="12"/>
        <color theme="1"/>
        <rFont val="Times New Roman"/>
        <family val="1"/>
      </rPr>
      <t>Paduark</t>
    </r>
  </si>
  <si>
    <r>
      <rPr>
        <sz val="12"/>
        <color theme="1"/>
        <rFont val="Times New Roman"/>
        <family val="1"/>
      </rPr>
      <t xml:space="preserve">Indian Rosewood                                                     </t>
    </r>
    <r>
      <rPr>
        <sz val="12"/>
        <color theme="1"/>
        <rFont val="MS Mincho"/>
        <family val="1"/>
        <charset val="128"/>
      </rPr>
      <t>インディアン・</t>
    </r>
    <r>
      <rPr>
        <sz val="12"/>
        <color theme="1"/>
        <rFont val="ＭＳ Ｐ明朝"/>
        <family val="1"/>
        <charset val="128"/>
      </rPr>
      <t>ローズウッド</t>
    </r>
  </si>
  <si>
    <r>
      <rPr>
        <sz val="12"/>
        <color theme="1"/>
        <rFont val="MS Mincho"/>
        <family val="1"/>
        <charset val="128"/>
      </rPr>
      <t>インディアン・ローズウッド</t>
    </r>
    <r>
      <rPr>
        <sz val="12"/>
        <color theme="1"/>
        <rFont val="ヒラギノ明朝 ProN"/>
        <charset val="128"/>
      </rPr>
      <t xml:space="preserve"> 
Indian </t>
    </r>
    <r>
      <rPr>
        <sz val="12"/>
        <color theme="1"/>
        <rFont val="Times New Roman"/>
        <family val="1"/>
      </rPr>
      <t>Rose</t>
    </r>
    <r>
      <rPr>
        <sz val="12"/>
        <color theme="1"/>
        <rFont val="MS Mincho"/>
        <family val="1"/>
        <charset val="128"/>
      </rPr>
      <t>wood</t>
    </r>
  </si>
  <si>
    <r>
      <rPr>
        <sz val="12"/>
        <color theme="1"/>
        <rFont val="Times New Roman"/>
        <family val="1"/>
      </rPr>
      <t xml:space="preserve">5A African ovangkol                       5A </t>
    </r>
    <r>
      <rPr>
        <sz val="12"/>
        <color theme="1"/>
        <rFont val="ＭＳ Ｐ明朝"/>
        <family val="1"/>
        <charset val="128"/>
      </rPr>
      <t>アフリカンオバンコール</t>
    </r>
  </si>
  <si>
    <t>African ovangkol 
アフリカンオバンコール</t>
  </si>
  <si>
    <t>Vietnam Rosewood                     ベトナムローズウッド</t>
  </si>
  <si>
    <t xml:space="preserve">  ベトナムローズウッド　
Vietnam Rosewood </t>
  </si>
  <si>
    <r>
      <rPr>
        <sz val="12"/>
        <color theme="1"/>
        <rFont val="Times New Roman"/>
        <family val="1"/>
      </rPr>
      <t xml:space="preserve">Ebony                                                                        </t>
    </r>
    <r>
      <rPr>
        <sz val="12"/>
        <color theme="1"/>
        <rFont val="MS Mincho"/>
        <family val="1"/>
        <charset val="128"/>
      </rPr>
      <t>エボニー</t>
    </r>
  </si>
  <si>
    <r>
      <rPr>
        <sz val="12"/>
        <color theme="1"/>
        <rFont val="MS Mincho"/>
        <family val="1"/>
        <charset val="128"/>
      </rPr>
      <t>エボニー</t>
    </r>
    <r>
      <rPr>
        <sz val="12"/>
        <color theme="1"/>
        <rFont val="ヒラギノ明朝 ProN"/>
        <charset val="128"/>
      </rPr>
      <t xml:space="preserve"> </t>
    </r>
    <r>
      <rPr>
        <sz val="12"/>
        <color theme="1"/>
        <rFont val="Times New Roman"/>
        <family val="1"/>
      </rPr>
      <t>Ebony</t>
    </r>
  </si>
  <si>
    <r>
      <rPr>
        <sz val="12"/>
        <color theme="1"/>
        <rFont val="Times New Roman"/>
        <family val="1"/>
      </rPr>
      <t xml:space="preserve">Flame Maple                                                             </t>
    </r>
    <r>
      <rPr>
        <sz val="12"/>
        <color theme="1"/>
        <rFont val="MS Mincho"/>
        <family val="1"/>
        <charset val="128"/>
      </rPr>
      <t>フレイム・</t>
    </r>
    <r>
      <rPr>
        <sz val="12"/>
        <color theme="1"/>
        <rFont val="細明體"/>
        <family val="1"/>
        <charset val="136"/>
      </rPr>
      <t>メイプル</t>
    </r>
  </si>
  <si>
    <t xml:space="preserve">フレイム・メイプル　
Flame Maple </t>
  </si>
  <si>
    <r>
      <rPr>
        <sz val="12"/>
        <color theme="1"/>
        <rFont val="Times New Roman"/>
        <family val="1"/>
      </rPr>
      <t xml:space="preserve">5A  KOA                                                                  </t>
    </r>
    <r>
      <rPr>
        <sz val="12"/>
        <color theme="1"/>
        <rFont val="Times New Roman"/>
        <family val="1"/>
      </rPr>
      <t>5A</t>
    </r>
    <r>
      <rPr>
        <sz val="12"/>
        <color theme="1"/>
        <rFont val="MS Mincho"/>
        <family val="1"/>
        <charset val="128"/>
      </rPr>
      <t>ハワイアン・コア</t>
    </r>
  </si>
  <si>
    <t xml:space="preserve">5A ハワイアン・コア
Flame Hawaiian koa 5A  </t>
  </si>
  <si>
    <r>
      <rPr>
        <sz val="12"/>
        <color rgb="FF000000"/>
        <rFont val="HiraMinProN-W3"/>
        <charset val="128"/>
      </rPr>
      <t xml:space="preserve">トップ＆バック
</t>
    </r>
    <r>
      <rPr>
        <sz val="12"/>
        <color rgb="FF000000"/>
        <rFont val="Yu Gothic"/>
        <family val="3"/>
        <charset val="128"/>
      </rPr>
      <t>Top&amp;Back</t>
    </r>
  </si>
  <si>
    <r>
      <rPr>
        <sz val="12"/>
        <color theme="1"/>
        <rFont val="Times New Roman"/>
        <family val="1"/>
      </rPr>
      <t xml:space="preserve">None                                                                 </t>
    </r>
    <r>
      <rPr>
        <sz val="12"/>
        <color theme="1"/>
        <rFont val="MS Mincho"/>
        <family val="1"/>
        <charset val="128"/>
      </rPr>
      <t>なし</t>
    </r>
  </si>
  <si>
    <r>
      <rPr>
        <sz val="12"/>
        <color theme="1"/>
        <rFont val="Times New Roman"/>
        <family val="1"/>
      </rPr>
      <t xml:space="preserve">Mahogany                                                           </t>
    </r>
    <r>
      <rPr>
        <sz val="12"/>
        <color theme="1"/>
        <rFont val="MS Mincho"/>
        <family val="1"/>
        <charset val="128"/>
      </rPr>
      <t>マホガニー</t>
    </r>
  </si>
  <si>
    <r>
      <rPr>
        <sz val="12"/>
        <color theme="1"/>
        <rFont val="MS Mincho"/>
        <family val="1"/>
        <charset val="128"/>
      </rPr>
      <t>マホガニー</t>
    </r>
    <r>
      <rPr>
        <sz val="12"/>
        <color theme="1"/>
        <rFont val="ヒラギノ明朝 ProN"/>
        <charset val="128"/>
      </rPr>
      <t xml:space="preserve"> </t>
    </r>
    <r>
      <rPr>
        <sz val="12"/>
        <color theme="1"/>
        <rFont val="Times New Roman"/>
        <family val="1"/>
      </rPr>
      <t>Mahogany</t>
    </r>
  </si>
  <si>
    <r>
      <rPr>
        <sz val="12"/>
        <color theme="1"/>
        <rFont val="Times New Roman"/>
        <family val="1"/>
      </rPr>
      <t xml:space="preserve">Padauk                                                                  </t>
    </r>
    <r>
      <rPr>
        <sz val="12"/>
        <color theme="1"/>
        <rFont val="MS Mincho"/>
        <family val="1"/>
        <charset val="128"/>
      </rPr>
      <t>パドック</t>
    </r>
  </si>
  <si>
    <r>
      <rPr>
        <sz val="12"/>
        <color theme="1"/>
        <rFont val="MS Mincho"/>
        <family val="1"/>
        <charset val="128"/>
      </rPr>
      <t>パドック</t>
    </r>
    <r>
      <rPr>
        <sz val="12"/>
        <color theme="1"/>
        <rFont val="Times New Roman"/>
        <family val="1"/>
      </rPr>
      <t>Paduark</t>
    </r>
  </si>
  <si>
    <r>
      <rPr>
        <sz val="12"/>
        <color theme="1"/>
        <rFont val="Times New Roman"/>
        <family val="1"/>
      </rPr>
      <t xml:space="preserve">Indian Rosewood                                                     </t>
    </r>
    <r>
      <rPr>
        <sz val="12"/>
        <color theme="1"/>
        <rFont val="MS Mincho"/>
        <family val="1"/>
        <charset val="128"/>
      </rPr>
      <t>インディアン・</t>
    </r>
    <r>
      <rPr>
        <sz val="12"/>
        <color theme="1"/>
        <rFont val="ＭＳ Ｐ明朝"/>
        <family val="1"/>
        <charset val="128"/>
      </rPr>
      <t>ローズウッド</t>
    </r>
  </si>
  <si>
    <r>
      <rPr>
        <sz val="12"/>
        <color theme="1"/>
        <rFont val="MS Mincho"/>
        <family val="1"/>
        <charset val="128"/>
      </rPr>
      <t>インディアン・ローズウッド</t>
    </r>
    <r>
      <rPr>
        <sz val="12"/>
        <color theme="1"/>
        <rFont val="ヒラギノ明朝 ProN"/>
        <charset val="128"/>
      </rPr>
      <t xml:space="preserve"> 
Indian </t>
    </r>
    <r>
      <rPr>
        <sz val="12"/>
        <color theme="1"/>
        <rFont val="Times New Roman"/>
        <family val="1"/>
      </rPr>
      <t>Rose</t>
    </r>
    <r>
      <rPr>
        <sz val="12"/>
        <color theme="1"/>
        <rFont val="MS Mincho"/>
        <family val="1"/>
        <charset val="128"/>
      </rPr>
      <t>wood</t>
    </r>
  </si>
  <si>
    <r>
      <rPr>
        <sz val="12"/>
        <color theme="1"/>
        <rFont val="Times New Roman"/>
        <family val="1"/>
      </rPr>
      <t xml:space="preserve">5A African ovangkol                       5A </t>
    </r>
    <r>
      <rPr>
        <sz val="12"/>
        <color theme="1"/>
        <rFont val="ＭＳ Ｐ明朝"/>
        <family val="1"/>
        <charset val="128"/>
      </rPr>
      <t>アフリカンオバンコール</t>
    </r>
  </si>
  <si>
    <t>5A African ovangkol 
5A アフリカンオバンコール</t>
  </si>
  <si>
    <r>
      <rPr>
        <sz val="12"/>
        <color theme="1"/>
        <rFont val="Times New Roman"/>
        <family val="1"/>
      </rPr>
      <t xml:space="preserve">Ebony                                                                        </t>
    </r>
    <r>
      <rPr>
        <sz val="12"/>
        <color theme="1"/>
        <rFont val="MS Mincho"/>
        <family val="1"/>
        <charset val="128"/>
      </rPr>
      <t>エボニー</t>
    </r>
  </si>
  <si>
    <r>
      <rPr>
        <sz val="12"/>
        <color theme="1"/>
        <rFont val="MS Mincho"/>
        <family val="1"/>
        <charset val="128"/>
      </rPr>
      <t>エボニー</t>
    </r>
    <r>
      <rPr>
        <sz val="12"/>
        <color theme="1"/>
        <rFont val="ヒラギノ明朝 ProN"/>
        <charset val="128"/>
      </rPr>
      <t xml:space="preserve"> </t>
    </r>
    <r>
      <rPr>
        <sz val="12"/>
        <color theme="1"/>
        <rFont val="Times New Roman"/>
        <family val="1"/>
      </rPr>
      <t>Ebony</t>
    </r>
  </si>
  <si>
    <r>
      <rPr>
        <sz val="12"/>
        <color theme="1"/>
        <rFont val="Times New Roman"/>
        <family val="1"/>
      </rPr>
      <t xml:space="preserve">Flame Maple                                                             </t>
    </r>
    <r>
      <rPr>
        <sz val="12"/>
        <color theme="1"/>
        <rFont val="MS Mincho"/>
        <family val="1"/>
        <charset val="128"/>
      </rPr>
      <t>フレイム・</t>
    </r>
    <r>
      <rPr>
        <sz val="12"/>
        <color theme="1"/>
        <rFont val="細明體"/>
        <family val="1"/>
        <charset val="136"/>
      </rPr>
      <t>メイプル</t>
    </r>
  </si>
  <si>
    <r>
      <rPr>
        <sz val="12"/>
        <color theme="1"/>
        <rFont val="Times New Roman"/>
        <family val="1"/>
      </rPr>
      <t xml:space="preserve">5A  KOA                                                                  </t>
    </r>
    <r>
      <rPr>
        <sz val="12"/>
        <color theme="1"/>
        <rFont val="Times New Roman"/>
        <family val="1"/>
      </rPr>
      <t>5A</t>
    </r>
    <r>
      <rPr>
        <sz val="12"/>
        <color theme="1"/>
        <rFont val="MS Mincho"/>
        <family val="1"/>
        <charset val="128"/>
      </rPr>
      <t>ハワイアン・コア</t>
    </r>
  </si>
  <si>
    <t xml:space="preserve">Bevel </t>
  </si>
  <si>
    <r>
      <rPr>
        <sz val="12"/>
        <color rgb="FF000000"/>
        <rFont val="ヒラギノ明朝 ProN"/>
        <charset val="128"/>
      </rPr>
      <t xml:space="preserve">
ベベル（コンター）は</t>
    </r>
    <r>
      <rPr>
        <sz val="12"/>
        <color rgb="FF000000"/>
        <rFont val="ヒラギノ明朝 ProN"/>
        <charset val="128"/>
      </rPr>
      <t>トップ、バックのバインディング同じ素材になります。</t>
    </r>
  </si>
  <si>
    <r>
      <rPr>
        <sz val="12"/>
        <color theme="1"/>
        <rFont val="Times New Roman"/>
        <family val="1"/>
      </rPr>
      <t xml:space="preserve">None                                                                 </t>
    </r>
    <r>
      <rPr>
        <sz val="12"/>
        <color theme="1"/>
        <rFont val="MS Mincho"/>
        <family val="1"/>
        <charset val="128"/>
      </rPr>
      <t>なし</t>
    </r>
  </si>
  <si>
    <t>トップの稼動面積が大きいので音が良い</t>
  </si>
  <si>
    <t>自動でトップバインディンと同じになります</t>
  </si>
  <si>
    <r>
      <rPr>
        <sz val="12"/>
        <color theme="1"/>
        <rFont val="Times New Roman"/>
        <family val="1"/>
      </rPr>
      <t xml:space="preserve">Mahogany                                                           </t>
    </r>
    <r>
      <rPr>
        <sz val="12"/>
        <color theme="1"/>
        <rFont val="MS Mincho"/>
        <family val="1"/>
        <charset val="128"/>
      </rPr>
      <t>マホガニー</t>
    </r>
  </si>
  <si>
    <r>
      <rPr>
        <sz val="12"/>
        <color theme="1"/>
        <rFont val="MS Mincho"/>
        <family val="1"/>
        <charset val="128"/>
      </rPr>
      <t>マホガニー</t>
    </r>
    <r>
      <rPr>
        <sz val="12"/>
        <color theme="1"/>
        <rFont val="ヒラギノ明朝 ProN"/>
        <charset val="128"/>
      </rPr>
      <t xml:space="preserve"> </t>
    </r>
    <r>
      <rPr>
        <sz val="12"/>
        <color theme="1"/>
        <rFont val="Times New Roman"/>
        <family val="1"/>
      </rPr>
      <t>Mahogany</t>
    </r>
  </si>
  <si>
    <t>1996モデルに採用されている</t>
  </si>
  <si>
    <r>
      <rPr>
        <sz val="12"/>
        <color theme="1"/>
        <rFont val="Times New Roman"/>
        <family val="1"/>
      </rPr>
      <t xml:space="preserve">Padauk                                                                  </t>
    </r>
    <r>
      <rPr>
        <sz val="12"/>
        <color theme="1"/>
        <rFont val="MS Mincho"/>
        <family val="1"/>
        <charset val="128"/>
      </rPr>
      <t>パドック</t>
    </r>
  </si>
  <si>
    <r>
      <rPr>
        <sz val="12"/>
        <color theme="1"/>
        <rFont val="MS Mincho"/>
        <family val="1"/>
        <charset val="128"/>
      </rPr>
      <t>パドック</t>
    </r>
    <r>
      <rPr>
        <sz val="12"/>
        <color theme="1"/>
        <rFont val="Times New Roman"/>
        <family val="1"/>
      </rPr>
      <t>Paduark</t>
    </r>
  </si>
  <si>
    <t>サクラモデルに採用されている</t>
  </si>
  <si>
    <r>
      <rPr>
        <sz val="12"/>
        <color theme="1"/>
        <rFont val="Times New Roman"/>
        <family val="1"/>
      </rPr>
      <t xml:space="preserve">Indian Rosewood                                                     </t>
    </r>
    <r>
      <rPr>
        <sz val="12"/>
        <color theme="1"/>
        <rFont val="MS Mincho"/>
        <family val="1"/>
        <charset val="128"/>
      </rPr>
      <t>インディアン・</t>
    </r>
    <r>
      <rPr>
        <sz val="12"/>
        <color theme="1"/>
        <rFont val="ＭＳ Ｐ明朝"/>
        <family val="1"/>
        <charset val="128"/>
      </rPr>
      <t>ローズウッド</t>
    </r>
  </si>
  <si>
    <r>
      <rPr>
        <sz val="12"/>
        <color theme="1"/>
        <rFont val="MS Mincho"/>
        <family val="1"/>
        <charset val="128"/>
      </rPr>
      <t>インディアン・ローズウッド</t>
    </r>
    <r>
      <rPr>
        <sz val="12"/>
        <color theme="1"/>
        <rFont val="ヒラギノ明朝 ProN"/>
        <charset val="128"/>
      </rPr>
      <t xml:space="preserve"> 
Indian </t>
    </r>
    <r>
      <rPr>
        <sz val="12"/>
        <color theme="1"/>
        <rFont val="Times New Roman"/>
        <family val="1"/>
      </rPr>
      <t>Rose</t>
    </r>
    <r>
      <rPr>
        <sz val="12"/>
        <color theme="1"/>
        <rFont val="MS Mincho"/>
        <family val="1"/>
        <charset val="128"/>
      </rPr>
      <t>wood</t>
    </r>
  </si>
  <si>
    <t>かなり黒に近いイメージ</t>
  </si>
  <si>
    <r>
      <rPr>
        <sz val="12"/>
        <color theme="1"/>
        <rFont val="Times New Roman"/>
        <family val="1"/>
      </rPr>
      <t xml:space="preserve">5A African ovangkol                       5A </t>
    </r>
    <r>
      <rPr>
        <sz val="12"/>
        <color theme="1"/>
        <rFont val="ＭＳ Ｐ明朝"/>
        <family val="1"/>
        <charset val="128"/>
      </rPr>
      <t>アフリカンオバンコール</t>
    </r>
  </si>
  <si>
    <t>選ばれた5Aのオバンコールを使用
木目が非常に美しくネコDXに採用</t>
  </si>
  <si>
    <t>SJ06E-CXに採用</t>
  </si>
  <si>
    <r>
      <rPr>
        <sz val="12"/>
        <color theme="1"/>
        <rFont val="Times New Roman"/>
        <family val="1"/>
      </rPr>
      <t xml:space="preserve">Ebony                                                                        </t>
    </r>
    <r>
      <rPr>
        <sz val="12"/>
        <color theme="1"/>
        <rFont val="MS Mincho"/>
        <family val="1"/>
        <charset val="128"/>
      </rPr>
      <t>エボニー</t>
    </r>
  </si>
  <si>
    <r>
      <rPr>
        <sz val="12"/>
        <color theme="1"/>
        <rFont val="MS Mincho"/>
        <family val="1"/>
        <charset val="128"/>
      </rPr>
      <t>エボニー</t>
    </r>
    <r>
      <rPr>
        <sz val="12"/>
        <color theme="1"/>
        <rFont val="ヒラギノ明朝 ProN"/>
        <charset val="128"/>
      </rPr>
      <t xml:space="preserve"> </t>
    </r>
    <r>
      <rPr>
        <sz val="12"/>
        <color theme="1"/>
        <rFont val="Times New Roman"/>
        <family val="1"/>
      </rPr>
      <t>Ebony</t>
    </r>
  </si>
  <si>
    <t>黒いためプラスチックに見える</t>
  </si>
  <si>
    <r>
      <rPr>
        <sz val="12"/>
        <color theme="1"/>
        <rFont val="Times New Roman"/>
        <family val="1"/>
      </rPr>
      <t xml:space="preserve">Flame Maple                                                             </t>
    </r>
    <r>
      <rPr>
        <sz val="12"/>
        <color theme="1"/>
        <rFont val="MS Mincho"/>
        <family val="1"/>
        <charset val="128"/>
      </rPr>
      <t>フレイム・</t>
    </r>
    <r>
      <rPr>
        <sz val="12"/>
        <color theme="1"/>
        <rFont val="細明體"/>
        <family val="1"/>
        <charset val="136"/>
      </rPr>
      <t>メイプル</t>
    </r>
  </si>
  <si>
    <t>ジャーマン・メイプルは白いため
思ったほど虎目が出ない</t>
  </si>
  <si>
    <r>
      <rPr>
        <sz val="12"/>
        <color theme="1"/>
        <rFont val="Times New Roman"/>
        <family val="1"/>
      </rPr>
      <t xml:space="preserve">5A  KOA                                                                  </t>
    </r>
    <r>
      <rPr>
        <sz val="12"/>
        <color theme="1"/>
        <rFont val="Times New Roman"/>
        <family val="1"/>
      </rPr>
      <t>5A</t>
    </r>
    <r>
      <rPr>
        <sz val="12"/>
        <color theme="1"/>
        <rFont val="MS Mincho"/>
        <family val="1"/>
        <charset val="128"/>
      </rPr>
      <t>ハワイアン・コア</t>
    </r>
  </si>
  <si>
    <t>最高の存在感　カスタムの王道</t>
  </si>
  <si>
    <t>Bevel 
Step2</t>
  </si>
  <si>
    <r>
      <rPr>
        <sz val="12"/>
        <color rgb="FF000000"/>
        <rFont val="MS Mincho"/>
        <family val="1"/>
        <charset val="128"/>
      </rPr>
      <t>ベベル　</t>
    </r>
    <r>
      <rPr>
        <sz val="12"/>
        <color rgb="FF000000"/>
        <rFont val="Yu Gothic"/>
        <family val="3"/>
        <charset val="128"/>
      </rPr>
      <t>Bevel</t>
    </r>
  </si>
  <si>
    <r>
      <rPr>
        <sz val="12"/>
        <color theme="1"/>
        <rFont val="Times New Roman"/>
        <family val="1"/>
      </rPr>
      <t xml:space="preserve">cutaway Bevel </t>
    </r>
    <r>
      <rPr>
        <sz val="12"/>
        <color theme="1"/>
        <rFont val="PMingLiU"/>
        <family val="1"/>
        <charset val="136"/>
      </rPr>
      <t xml:space="preserve"> カッタウェイベベル</t>
    </r>
  </si>
  <si>
    <r>
      <rPr>
        <sz val="12"/>
        <color theme="1"/>
        <rFont val="Times New Roman"/>
        <family val="1"/>
      </rPr>
      <t xml:space="preserve">cutaway Bevel </t>
    </r>
    <r>
      <rPr>
        <sz val="12"/>
        <color theme="1"/>
        <rFont val="PMingLiU"/>
        <family val="1"/>
        <charset val="136"/>
      </rPr>
      <t xml:space="preserve"> カッタウェイベベル</t>
    </r>
  </si>
  <si>
    <r>
      <rPr>
        <sz val="12"/>
        <color theme="1"/>
        <rFont val="Times New Roman"/>
        <family val="1"/>
      </rPr>
      <t xml:space="preserve">Armrest Bevel  </t>
    </r>
    <r>
      <rPr>
        <sz val="12"/>
        <color theme="1"/>
        <rFont val="PMingLiU"/>
        <family val="1"/>
        <charset val="136"/>
      </rPr>
      <t xml:space="preserve"> アームレストベベル</t>
    </r>
  </si>
  <si>
    <r>
      <rPr>
        <sz val="12"/>
        <color theme="1"/>
        <rFont val="Times New Roman"/>
        <family val="1"/>
      </rPr>
      <t xml:space="preserve">Armrest Bevel  </t>
    </r>
    <r>
      <rPr>
        <sz val="12"/>
        <color theme="1"/>
        <rFont val="PMingLiU"/>
        <family val="1"/>
        <charset val="136"/>
      </rPr>
      <t xml:space="preserve"> アームレストベベル</t>
    </r>
  </si>
  <si>
    <r>
      <rPr>
        <sz val="12"/>
        <color theme="1"/>
        <rFont val="Times New Roman"/>
        <family val="1"/>
      </rPr>
      <t xml:space="preserve">Back Upside Bevel    </t>
    </r>
    <r>
      <rPr>
        <sz val="12"/>
        <color theme="1"/>
        <rFont val="PMingLiU"/>
        <family val="1"/>
        <charset val="136"/>
      </rPr>
      <t xml:space="preserve"> </t>
    </r>
    <r>
      <rPr>
        <sz val="12"/>
        <color theme="1"/>
        <rFont val="ＭＳ Ｐ明朝"/>
        <family val="1"/>
        <charset val="128"/>
      </rPr>
      <t>バックアップサイドべベル</t>
    </r>
  </si>
  <si>
    <r>
      <rPr>
        <sz val="12"/>
        <color theme="1"/>
        <rFont val="Times New Roman"/>
        <family val="1"/>
      </rPr>
      <t xml:space="preserve">Back Upside Bevel    </t>
    </r>
    <r>
      <rPr>
        <sz val="12"/>
        <color theme="1"/>
        <rFont val="PMingLiU"/>
        <family val="1"/>
        <charset val="136"/>
      </rPr>
      <t xml:space="preserve"> </t>
    </r>
    <r>
      <rPr>
        <sz val="12"/>
        <color theme="1"/>
        <rFont val="ＭＳ Ｐ明朝"/>
        <family val="1"/>
        <charset val="128"/>
      </rPr>
      <t>バックアップサイドべベル</t>
    </r>
  </si>
  <si>
    <r>
      <rPr>
        <sz val="12"/>
        <color theme="1"/>
        <rFont val="Times New Roman"/>
        <family val="1"/>
      </rPr>
      <t xml:space="preserve">None    </t>
    </r>
    <r>
      <rPr>
        <sz val="12"/>
        <color theme="1"/>
        <rFont val="ＭＳ Ｐ明朝"/>
        <family val="1"/>
        <charset val="128"/>
      </rPr>
      <t>なし</t>
    </r>
  </si>
  <si>
    <r>
      <rPr>
        <sz val="12"/>
        <color theme="1"/>
        <rFont val="Times New Roman"/>
        <family val="1"/>
      </rPr>
      <t xml:space="preserve">None    </t>
    </r>
    <r>
      <rPr>
        <sz val="12"/>
        <color theme="1"/>
        <rFont val="ＭＳ Ｐ明朝"/>
        <family val="1"/>
        <charset val="128"/>
      </rPr>
      <t>なし</t>
    </r>
  </si>
  <si>
    <r>
      <rPr>
        <sz val="12"/>
        <color rgb="FF000000"/>
        <rFont val="ヒラギノ明朝 ProN"/>
        <charset val="128"/>
      </rPr>
      <t xml:space="preserve">パーフリング
</t>
    </r>
    <r>
      <rPr>
        <sz val="12"/>
        <color rgb="FF000000"/>
        <rFont val="Yu Gothic"/>
        <family val="3"/>
        <charset val="128"/>
      </rPr>
      <t>Parfling</t>
    </r>
  </si>
  <si>
    <r>
      <rPr>
        <sz val="12"/>
        <color rgb="FF000000"/>
        <rFont val="ヒラギノ明朝 ProN"/>
        <charset val="128"/>
      </rPr>
      <t xml:space="preserve">ヘッド＆フィンガーボード
</t>
    </r>
    <r>
      <rPr>
        <sz val="12"/>
        <color rgb="FF000000"/>
        <rFont val="Yu Gothic"/>
        <family val="3"/>
        <charset val="128"/>
      </rPr>
      <t>Head&amp;Finger Board</t>
    </r>
  </si>
  <si>
    <r>
      <rPr>
        <sz val="12"/>
        <color theme="1"/>
        <rFont val="Times New Roman"/>
        <family val="1"/>
      </rPr>
      <t xml:space="preserve">None                                                            </t>
    </r>
    <r>
      <rPr>
        <sz val="12"/>
        <color theme="1"/>
        <rFont val="ＭＳ Ｐ明朝"/>
        <family val="1"/>
        <charset val="128"/>
      </rPr>
      <t>無し</t>
    </r>
  </si>
  <si>
    <t>なし None</t>
  </si>
  <si>
    <r>
      <rPr>
        <sz val="12"/>
        <color theme="1"/>
        <rFont val="Times New Roman"/>
        <family val="1"/>
      </rPr>
      <t xml:space="preserve">Padauk                                                         </t>
    </r>
    <r>
      <rPr>
        <sz val="12"/>
        <color theme="1"/>
        <rFont val="ＭＳ Ｐ明朝"/>
        <family val="1"/>
        <charset val="128"/>
      </rPr>
      <t>パドック</t>
    </r>
  </si>
  <si>
    <r>
      <rPr>
        <sz val="12"/>
        <color theme="1"/>
        <rFont val="MS Mincho"/>
        <family val="1"/>
        <charset val="128"/>
      </rPr>
      <t>パドック</t>
    </r>
    <r>
      <rPr>
        <sz val="12"/>
        <color theme="1"/>
        <rFont val="ヒラギノ明朝 ProN"/>
        <charset val="128"/>
      </rPr>
      <t xml:space="preserve"> </t>
    </r>
    <r>
      <rPr>
        <sz val="12"/>
        <color theme="1"/>
        <rFont val="Times New Roman"/>
        <family val="1"/>
      </rPr>
      <t>paduark</t>
    </r>
  </si>
  <si>
    <r>
      <rPr>
        <sz val="12"/>
        <color theme="1"/>
        <rFont val="Times New Roman"/>
        <family val="1"/>
      </rPr>
      <t xml:space="preserve">3A Maple                                                           3A </t>
    </r>
    <r>
      <rPr>
        <sz val="12"/>
        <color theme="1"/>
        <rFont val="ＭＳ Ｐ明朝"/>
        <family val="1"/>
        <charset val="128"/>
      </rPr>
      <t>メイプル</t>
    </r>
  </si>
  <si>
    <r>
      <rPr>
        <sz val="12"/>
        <color theme="1"/>
        <rFont val="MS Mincho"/>
        <family val="1"/>
        <charset val="128"/>
      </rPr>
      <t>メイプル3A</t>
    </r>
    <r>
      <rPr>
        <sz val="12"/>
        <color theme="1"/>
        <rFont val="ヒラギノ明朝 ProN"/>
        <charset val="128"/>
      </rPr>
      <t xml:space="preserve"> </t>
    </r>
    <r>
      <rPr>
        <sz val="12"/>
        <color theme="1"/>
        <rFont val="Times New Roman"/>
        <family val="1"/>
      </rPr>
      <t>maple</t>
    </r>
  </si>
  <si>
    <r>
      <rPr>
        <sz val="12"/>
        <color theme="1"/>
        <rFont val="Times New Roman"/>
        <family val="1"/>
      </rPr>
      <t xml:space="preserve">Rosewood                                                       </t>
    </r>
    <r>
      <rPr>
        <sz val="12"/>
        <color theme="1"/>
        <rFont val="ＭＳ Ｐ明朝"/>
        <family val="1"/>
        <charset val="128"/>
      </rPr>
      <t>ローズウッド</t>
    </r>
  </si>
  <si>
    <r>
      <rPr>
        <sz val="12"/>
        <color theme="1"/>
        <rFont val="MS Mincho"/>
        <family val="1"/>
        <charset val="128"/>
      </rPr>
      <t>ローズウッド</t>
    </r>
    <r>
      <rPr>
        <sz val="12"/>
        <color theme="1"/>
        <rFont val="ヒラギノ明朝 ProN"/>
        <charset val="128"/>
      </rPr>
      <t xml:space="preserve"> </t>
    </r>
    <r>
      <rPr>
        <sz val="12"/>
        <color theme="1"/>
        <rFont val="Times New Roman"/>
        <family val="1"/>
      </rPr>
      <t>Rose</t>
    </r>
    <r>
      <rPr>
        <sz val="12"/>
        <color theme="1"/>
        <rFont val="MS Mincho"/>
        <family val="1"/>
        <charset val="128"/>
      </rPr>
      <t>wood</t>
    </r>
  </si>
  <si>
    <r>
      <rPr>
        <sz val="12"/>
        <color theme="1"/>
        <rFont val="Times New Roman"/>
        <family val="1"/>
      </rPr>
      <t xml:space="preserve">Vietnam Rosewood                                         </t>
    </r>
    <r>
      <rPr>
        <sz val="12"/>
        <color theme="1"/>
        <rFont val="MS Mincho"/>
        <family val="1"/>
        <charset val="128"/>
      </rPr>
      <t>ベトナムローズウッド</t>
    </r>
  </si>
  <si>
    <t>Ebony                                     エボニー</t>
  </si>
  <si>
    <t xml:space="preserve">エボニー
Ebony </t>
  </si>
  <si>
    <t>Abalone                                                          アバロン</t>
  </si>
  <si>
    <t>アバロン abalone</t>
  </si>
  <si>
    <t>Pearl                                                               ホワイトパール</t>
  </si>
  <si>
    <r>
      <rPr>
        <sz val="12"/>
        <color theme="1"/>
        <rFont val="MS Mincho"/>
        <family val="1"/>
        <charset val="128"/>
      </rPr>
      <t>ホワイトパール</t>
    </r>
    <r>
      <rPr>
        <sz val="12"/>
        <color theme="1"/>
        <rFont val="ヒラギノ明朝 ProN"/>
        <charset val="128"/>
      </rPr>
      <t xml:space="preserve"> </t>
    </r>
    <r>
      <rPr>
        <sz val="12"/>
        <color theme="1"/>
        <rFont val="Times New Roman"/>
        <family val="1"/>
      </rPr>
      <t>MOP</t>
    </r>
  </si>
  <si>
    <t>5A Koa                                                         フレイム・コア</t>
  </si>
  <si>
    <r>
      <rPr>
        <sz val="12"/>
        <color theme="1"/>
        <rFont val="MS Mincho"/>
        <family val="1"/>
        <charset val="128"/>
      </rPr>
      <t>フレイム・コア</t>
    </r>
    <r>
      <rPr>
        <sz val="12"/>
        <color theme="1"/>
        <rFont val="ヒラギノ明朝 ProN"/>
        <charset val="128"/>
      </rPr>
      <t xml:space="preserve"> </t>
    </r>
    <r>
      <rPr>
        <sz val="12"/>
        <color theme="1"/>
        <rFont val="Times New Roman"/>
        <family val="1"/>
      </rPr>
      <t>Flame KOA</t>
    </r>
  </si>
  <si>
    <r>
      <rPr>
        <sz val="12"/>
        <color rgb="FF000000"/>
        <rFont val="ヒラギノ明朝 ProN"/>
        <charset val="128"/>
      </rPr>
      <t xml:space="preserve">トップ
</t>
    </r>
    <r>
      <rPr>
        <sz val="12"/>
        <color rgb="FF000000"/>
        <rFont val="Yu Gothic"/>
        <family val="3"/>
        <charset val="128"/>
      </rPr>
      <t>Top</t>
    </r>
  </si>
  <si>
    <r>
      <rPr>
        <sz val="12"/>
        <color theme="1"/>
        <rFont val="Times New Roman"/>
        <family val="1"/>
      </rPr>
      <t xml:space="preserve">None                                                            </t>
    </r>
    <r>
      <rPr>
        <sz val="12"/>
        <color theme="1"/>
        <rFont val="ＭＳ Ｐ明朝"/>
        <family val="1"/>
        <charset val="128"/>
      </rPr>
      <t>無し</t>
    </r>
  </si>
  <si>
    <r>
      <rPr>
        <sz val="12"/>
        <color theme="1"/>
        <rFont val="Times New Roman"/>
        <family val="1"/>
      </rPr>
      <t xml:space="preserve">Padauk                                                         </t>
    </r>
    <r>
      <rPr>
        <sz val="12"/>
        <color theme="1"/>
        <rFont val="ＭＳ Ｐ明朝"/>
        <family val="1"/>
        <charset val="128"/>
      </rPr>
      <t>パドック</t>
    </r>
  </si>
  <si>
    <r>
      <rPr>
        <sz val="12"/>
        <color theme="1"/>
        <rFont val="MS Mincho"/>
        <family val="1"/>
        <charset val="128"/>
      </rPr>
      <t>パドック</t>
    </r>
    <r>
      <rPr>
        <sz val="12"/>
        <color theme="1"/>
        <rFont val="ヒラギノ明朝 ProN"/>
        <charset val="128"/>
      </rPr>
      <t xml:space="preserve"> </t>
    </r>
    <r>
      <rPr>
        <sz val="12"/>
        <color theme="1"/>
        <rFont val="Times New Roman"/>
        <family val="1"/>
      </rPr>
      <t>paduark</t>
    </r>
  </si>
  <si>
    <r>
      <rPr>
        <sz val="12"/>
        <color theme="1"/>
        <rFont val="Times New Roman"/>
        <family val="1"/>
      </rPr>
      <t xml:space="preserve">3A Maple                                                           3A </t>
    </r>
    <r>
      <rPr>
        <sz val="12"/>
        <color theme="1"/>
        <rFont val="ＭＳ Ｐ明朝"/>
        <family val="1"/>
        <charset val="128"/>
      </rPr>
      <t>メイプル</t>
    </r>
  </si>
  <si>
    <r>
      <rPr>
        <sz val="12"/>
        <color theme="1"/>
        <rFont val="MS Mincho"/>
        <family val="1"/>
        <charset val="128"/>
      </rPr>
      <t>メイプル3A</t>
    </r>
    <r>
      <rPr>
        <sz val="12"/>
        <color theme="1"/>
        <rFont val="ヒラギノ明朝 ProN"/>
        <charset val="128"/>
      </rPr>
      <t xml:space="preserve"> </t>
    </r>
    <r>
      <rPr>
        <sz val="12"/>
        <color theme="1"/>
        <rFont val="Times New Roman"/>
        <family val="1"/>
      </rPr>
      <t>maple</t>
    </r>
  </si>
  <si>
    <r>
      <rPr>
        <sz val="12"/>
        <color theme="1"/>
        <rFont val="Times New Roman"/>
        <family val="1"/>
      </rPr>
      <t xml:space="preserve">Rosewood                                                       </t>
    </r>
    <r>
      <rPr>
        <sz val="12"/>
        <color theme="1"/>
        <rFont val="ＭＳ Ｐ明朝"/>
        <family val="1"/>
        <charset val="128"/>
      </rPr>
      <t>ローズウッド</t>
    </r>
  </si>
  <si>
    <r>
      <rPr>
        <sz val="12"/>
        <color theme="1"/>
        <rFont val="MS Mincho"/>
        <family val="1"/>
        <charset val="128"/>
      </rPr>
      <t>ローズウッド</t>
    </r>
    <r>
      <rPr>
        <sz val="12"/>
        <color theme="1"/>
        <rFont val="ヒラギノ明朝 ProN"/>
        <charset val="128"/>
      </rPr>
      <t xml:space="preserve"> </t>
    </r>
    <r>
      <rPr>
        <sz val="12"/>
        <color theme="1"/>
        <rFont val="Times New Roman"/>
        <family val="1"/>
      </rPr>
      <t>Rose</t>
    </r>
    <r>
      <rPr>
        <sz val="12"/>
        <color theme="1"/>
        <rFont val="MS Mincho"/>
        <family val="1"/>
        <charset val="128"/>
      </rPr>
      <t>wood</t>
    </r>
  </si>
  <si>
    <r>
      <rPr>
        <sz val="12"/>
        <color theme="1"/>
        <rFont val="Times New Roman"/>
        <family val="1"/>
      </rPr>
      <t xml:space="preserve">Vietnam Rosewood                                         </t>
    </r>
    <r>
      <rPr>
        <sz val="12"/>
        <color theme="1"/>
        <rFont val="MS Mincho"/>
        <family val="1"/>
        <charset val="128"/>
      </rPr>
      <t>ベトナムローズウッド</t>
    </r>
  </si>
  <si>
    <r>
      <rPr>
        <sz val="12"/>
        <color theme="1"/>
        <rFont val="MS Mincho"/>
        <family val="1"/>
        <charset val="128"/>
      </rPr>
      <t>ホワイトパール</t>
    </r>
    <r>
      <rPr>
        <sz val="12"/>
        <color theme="1"/>
        <rFont val="ヒラギノ明朝 ProN"/>
        <charset val="128"/>
      </rPr>
      <t xml:space="preserve"> </t>
    </r>
    <r>
      <rPr>
        <sz val="12"/>
        <color theme="1"/>
        <rFont val="Times New Roman"/>
        <family val="1"/>
      </rPr>
      <t>MOP</t>
    </r>
  </si>
  <si>
    <r>
      <rPr>
        <sz val="12"/>
        <color theme="1"/>
        <rFont val="MS Mincho"/>
        <family val="1"/>
        <charset val="128"/>
      </rPr>
      <t>フレイム・コア</t>
    </r>
    <r>
      <rPr>
        <sz val="12"/>
        <color theme="1"/>
        <rFont val="ヒラギノ明朝 ProN"/>
        <charset val="128"/>
      </rPr>
      <t xml:space="preserve"> </t>
    </r>
    <r>
      <rPr>
        <sz val="12"/>
        <color theme="1"/>
        <rFont val="Times New Roman"/>
        <family val="1"/>
      </rPr>
      <t>Flame KOA</t>
    </r>
  </si>
  <si>
    <r>
      <rPr>
        <sz val="12"/>
        <color rgb="FF000000"/>
        <rFont val="ヒラギノ明朝 ProN"/>
        <charset val="128"/>
      </rPr>
      <t xml:space="preserve">バック
</t>
    </r>
    <r>
      <rPr>
        <sz val="12"/>
        <color rgb="FF000000"/>
        <rFont val="Yu Gothic"/>
        <family val="3"/>
        <charset val="128"/>
      </rPr>
      <t>Back</t>
    </r>
  </si>
  <si>
    <r>
      <rPr>
        <sz val="12"/>
        <color theme="1"/>
        <rFont val="Times New Roman"/>
        <family val="1"/>
      </rPr>
      <t xml:space="preserve">None                                                            </t>
    </r>
    <r>
      <rPr>
        <sz val="12"/>
        <color theme="1"/>
        <rFont val="ＭＳ Ｐ明朝"/>
        <family val="1"/>
        <charset val="128"/>
      </rPr>
      <t>無し</t>
    </r>
  </si>
  <si>
    <r>
      <rPr>
        <sz val="12"/>
        <color theme="1"/>
        <rFont val="Times New Roman"/>
        <family val="1"/>
      </rPr>
      <t xml:space="preserve">Padauk                                                         </t>
    </r>
    <r>
      <rPr>
        <sz val="12"/>
        <color theme="1"/>
        <rFont val="ＭＳ Ｐ明朝"/>
        <family val="1"/>
        <charset val="128"/>
      </rPr>
      <t>パドック</t>
    </r>
  </si>
  <si>
    <r>
      <rPr>
        <sz val="12"/>
        <color theme="1"/>
        <rFont val="MS Mincho"/>
        <family val="1"/>
        <charset val="128"/>
      </rPr>
      <t>パドック</t>
    </r>
    <r>
      <rPr>
        <sz val="12"/>
        <color theme="1"/>
        <rFont val="ヒラギノ明朝 ProN"/>
        <charset val="128"/>
      </rPr>
      <t xml:space="preserve"> </t>
    </r>
    <r>
      <rPr>
        <sz val="12"/>
        <color theme="1"/>
        <rFont val="Times New Roman"/>
        <family val="1"/>
      </rPr>
      <t>paduark</t>
    </r>
  </si>
  <si>
    <r>
      <rPr>
        <sz val="12"/>
        <color theme="1"/>
        <rFont val="Times New Roman"/>
        <family val="1"/>
      </rPr>
      <t xml:space="preserve">3A Maple                                                           3A </t>
    </r>
    <r>
      <rPr>
        <sz val="12"/>
        <color theme="1"/>
        <rFont val="ＭＳ Ｐ明朝"/>
        <family val="1"/>
        <charset val="128"/>
      </rPr>
      <t>メイプル</t>
    </r>
  </si>
  <si>
    <r>
      <rPr>
        <sz val="12"/>
        <color theme="1"/>
        <rFont val="MS Mincho"/>
        <family val="1"/>
        <charset val="128"/>
      </rPr>
      <t>メイプル3A</t>
    </r>
    <r>
      <rPr>
        <sz val="12"/>
        <color theme="1"/>
        <rFont val="ヒラギノ明朝 ProN"/>
        <charset val="128"/>
      </rPr>
      <t xml:space="preserve"> </t>
    </r>
    <r>
      <rPr>
        <sz val="12"/>
        <color theme="1"/>
        <rFont val="Times New Roman"/>
        <family val="1"/>
      </rPr>
      <t>maple</t>
    </r>
  </si>
  <si>
    <r>
      <rPr>
        <sz val="12"/>
        <color theme="1"/>
        <rFont val="Times New Roman"/>
        <family val="1"/>
      </rPr>
      <t xml:space="preserve">Rosewood                                                       </t>
    </r>
    <r>
      <rPr>
        <sz val="12"/>
        <color theme="1"/>
        <rFont val="ＭＳ Ｐ明朝"/>
        <family val="1"/>
        <charset val="128"/>
      </rPr>
      <t>ローズウッド</t>
    </r>
  </si>
  <si>
    <r>
      <rPr>
        <sz val="12"/>
        <color theme="1"/>
        <rFont val="MS Mincho"/>
        <family val="1"/>
        <charset val="128"/>
      </rPr>
      <t>ローズウッド</t>
    </r>
    <r>
      <rPr>
        <sz val="12"/>
        <color theme="1"/>
        <rFont val="ヒラギノ明朝 ProN"/>
        <charset val="128"/>
      </rPr>
      <t xml:space="preserve"> </t>
    </r>
    <r>
      <rPr>
        <sz val="12"/>
        <color theme="1"/>
        <rFont val="Times New Roman"/>
        <family val="1"/>
      </rPr>
      <t>Rose</t>
    </r>
    <r>
      <rPr>
        <sz val="12"/>
        <color theme="1"/>
        <rFont val="MS Mincho"/>
        <family val="1"/>
        <charset val="128"/>
      </rPr>
      <t>wood</t>
    </r>
  </si>
  <si>
    <r>
      <rPr>
        <sz val="12"/>
        <color theme="1"/>
        <rFont val="Times New Roman"/>
        <family val="1"/>
      </rPr>
      <t xml:space="preserve">Vietnam Rosewood                                         </t>
    </r>
    <r>
      <rPr>
        <sz val="12"/>
        <color theme="1"/>
        <rFont val="MS Mincho"/>
        <family val="1"/>
        <charset val="128"/>
      </rPr>
      <t>ベトナムローズウッド</t>
    </r>
  </si>
  <si>
    <r>
      <rPr>
        <sz val="12"/>
        <color theme="1"/>
        <rFont val="MS Mincho"/>
        <family val="1"/>
        <charset val="128"/>
      </rPr>
      <t>ホワイトパール</t>
    </r>
    <r>
      <rPr>
        <sz val="12"/>
        <color theme="1"/>
        <rFont val="ヒラギノ明朝 ProN"/>
        <charset val="128"/>
      </rPr>
      <t xml:space="preserve"> </t>
    </r>
    <r>
      <rPr>
        <sz val="12"/>
        <color theme="1"/>
        <rFont val="Times New Roman"/>
        <family val="1"/>
      </rPr>
      <t>MOP</t>
    </r>
  </si>
  <si>
    <r>
      <rPr>
        <sz val="12"/>
        <color theme="1"/>
        <rFont val="MS Mincho"/>
        <family val="1"/>
        <charset val="128"/>
      </rPr>
      <t>フレイム・コア</t>
    </r>
    <r>
      <rPr>
        <sz val="12"/>
        <color theme="1"/>
        <rFont val="ヒラギノ明朝 ProN"/>
        <charset val="128"/>
      </rPr>
      <t xml:space="preserve"> </t>
    </r>
    <r>
      <rPr>
        <sz val="12"/>
        <color theme="1"/>
        <rFont val="Times New Roman"/>
        <family val="1"/>
      </rPr>
      <t>Flame KOA</t>
    </r>
  </si>
  <si>
    <r>
      <rPr>
        <sz val="12"/>
        <color rgb="FF000000"/>
        <rFont val="ヒラギノ明朝 ProN"/>
        <charset val="128"/>
      </rPr>
      <t xml:space="preserve">サイド
</t>
    </r>
    <r>
      <rPr>
        <sz val="12"/>
        <color rgb="FF000000"/>
        <rFont val="Yu Gothic"/>
        <family val="3"/>
        <charset val="128"/>
      </rPr>
      <t>Side</t>
    </r>
  </si>
  <si>
    <r>
      <rPr>
        <sz val="12"/>
        <color theme="1"/>
        <rFont val="Times New Roman"/>
        <family val="1"/>
      </rPr>
      <t xml:space="preserve">None                                                            </t>
    </r>
    <r>
      <rPr>
        <sz val="12"/>
        <color theme="1"/>
        <rFont val="ＭＳ Ｐ明朝"/>
        <family val="1"/>
        <charset val="128"/>
      </rPr>
      <t>無し</t>
    </r>
  </si>
  <si>
    <r>
      <rPr>
        <sz val="12"/>
        <color theme="1"/>
        <rFont val="Times New Roman"/>
        <family val="1"/>
      </rPr>
      <t xml:space="preserve">Padauk                                                         </t>
    </r>
    <r>
      <rPr>
        <sz val="12"/>
        <color theme="1"/>
        <rFont val="ＭＳ Ｐ明朝"/>
        <family val="1"/>
        <charset val="128"/>
      </rPr>
      <t>パドック</t>
    </r>
  </si>
  <si>
    <r>
      <rPr>
        <sz val="12"/>
        <color theme="1"/>
        <rFont val="MS Mincho"/>
        <family val="1"/>
        <charset val="128"/>
      </rPr>
      <t>パドック</t>
    </r>
    <r>
      <rPr>
        <sz val="12"/>
        <color theme="1"/>
        <rFont val="ヒラギノ明朝 ProN"/>
        <charset val="128"/>
      </rPr>
      <t xml:space="preserve"> </t>
    </r>
    <r>
      <rPr>
        <sz val="12"/>
        <color theme="1"/>
        <rFont val="Times New Roman"/>
        <family val="1"/>
      </rPr>
      <t>paduark</t>
    </r>
  </si>
  <si>
    <r>
      <rPr>
        <sz val="12"/>
        <color theme="1"/>
        <rFont val="Times New Roman"/>
        <family val="1"/>
      </rPr>
      <t xml:space="preserve">3A Maple                                                           3A </t>
    </r>
    <r>
      <rPr>
        <sz val="12"/>
        <color theme="1"/>
        <rFont val="ＭＳ Ｐ明朝"/>
        <family val="1"/>
        <charset val="128"/>
      </rPr>
      <t>メイプル</t>
    </r>
  </si>
  <si>
    <r>
      <rPr>
        <sz val="12"/>
        <color theme="1"/>
        <rFont val="MS Mincho"/>
        <family val="1"/>
        <charset val="128"/>
      </rPr>
      <t>メイプル3A</t>
    </r>
    <r>
      <rPr>
        <sz val="12"/>
        <color theme="1"/>
        <rFont val="ヒラギノ明朝 ProN"/>
        <charset val="128"/>
      </rPr>
      <t xml:space="preserve"> </t>
    </r>
    <r>
      <rPr>
        <sz val="12"/>
        <color theme="1"/>
        <rFont val="Times New Roman"/>
        <family val="1"/>
      </rPr>
      <t>maple</t>
    </r>
  </si>
  <si>
    <r>
      <rPr>
        <sz val="12"/>
        <color theme="1"/>
        <rFont val="Times New Roman"/>
        <family val="1"/>
      </rPr>
      <t xml:space="preserve">Rosewood                                                       </t>
    </r>
    <r>
      <rPr>
        <sz val="12"/>
        <color theme="1"/>
        <rFont val="ＭＳ Ｐ明朝"/>
        <family val="1"/>
        <charset val="128"/>
      </rPr>
      <t>ローズウッド</t>
    </r>
  </si>
  <si>
    <r>
      <rPr>
        <sz val="12"/>
        <color theme="1"/>
        <rFont val="MS Mincho"/>
        <family val="1"/>
        <charset val="128"/>
      </rPr>
      <t>ローズウッド</t>
    </r>
    <r>
      <rPr>
        <sz val="12"/>
        <color theme="1"/>
        <rFont val="ヒラギノ明朝 ProN"/>
        <charset val="128"/>
      </rPr>
      <t xml:space="preserve"> </t>
    </r>
    <r>
      <rPr>
        <sz val="12"/>
        <color theme="1"/>
        <rFont val="Times New Roman"/>
        <family val="1"/>
      </rPr>
      <t>Rose</t>
    </r>
    <r>
      <rPr>
        <sz val="12"/>
        <color theme="1"/>
        <rFont val="MS Mincho"/>
        <family val="1"/>
        <charset val="128"/>
      </rPr>
      <t>wood</t>
    </r>
  </si>
  <si>
    <r>
      <rPr>
        <sz val="12"/>
        <color theme="1"/>
        <rFont val="Times New Roman"/>
        <family val="1"/>
      </rPr>
      <t xml:space="preserve">Vietnam Rosewood                                         </t>
    </r>
    <r>
      <rPr>
        <sz val="12"/>
        <color theme="1"/>
        <rFont val="MS Mincho"/>
        <family val="1"/>
        <charset val="128"/>
      </rPr>
      <t>ベトナムローズウッド</t>
    </r>
  </si>
  <si>
    <r>
      <rPr>
        <sz val="12"/>
        <color theme="1"/>
        <rFont val="MS Mincho"/>
        <family val="1"/>
        <charset val="128"/>
      </rPr>
      <t>ホワイトパール</t>
    </r>
    <r>
      <rPr>
        <sz val="12"/>
        <color theme="1"/>
        <rFont val="ヒラギノ明朝 ProN"/>
        <charset val="128"/>
      </rPr>
      <t xml:space="preserve"> </t>
    </r>
    <r>
      <rPr>
        <sz val="12"/>
        <color theme="1"/>
        <rFont val="Times New Roman"/>
        <family val="1"/>
      </rPr>
      <t>MOP</t>
    </r>
  </si>
  <si>
    <r>
      <rPr>
        <sz val="12"/>
        <color theme="1"/>
        <rFont val="MS Mincho"/>
        <family val="1"/>
        <charset val="128"/>
      </rPr>
      <t>フレイム・コア</t>
    </r>
    <r>
      <rPr>
        <sz val="12"/>
        <color theme="1"/>
        <rFont val="ヒラギノ明朝 ProN"/>
        <charset val="128"/>
      </rPr>
      <t xml:space="preserve"> </t>
    </r>
    <r>
      <rPr>
        <sz val="12"/>
        <color theme="1"/>
        <rFont val="Times New Roman"/>
        <family val="1"/>
      </rPr>
      <t>Flame KOA</t>
    </r>
  </si>
  <si>
    <r>
      <rPr>
        <sz val="12"/>
        <color rgb="FF000000"/>
        <rFont val="ヒラギノ明朝 ProN"/>
        <charset val="128"/>
      </rPr>
      <t xml:space="preserve">バックセンターライン
</t>
    </r>
    <r>
      <rPr>
        <sz val="12"/>
        <color rgb="FF000000"/>
        <rFont val="Yu Gothic"/>
        <family val="3"/>
        <charset val="128"/>
      </rPr>
      <t>Back center line</t>
    </r>
  </si>
  <si>
    <r>
      <rPr>
        <sz val="12"/>
        <color theme="1"/>
        <rFont val="Times New Roman"/>
        <family val="1"/>
      </rPr>
      <t xml:space="preserve">None                                                            </t>
    </r>
    <r>
      <rPr>
        <sz val="12"/>
        <color theme="1"/>
        <rFont val="ＭＳ Ｐ明朝"/>
        <family val="1"/>
        <charset val="128"/>
      </rPr>
      <t>無し</t>
    </r>
  </si>
  <si>
    <r>
      <rPr>
        <sz val="12"/>
        <color theme="1"/>
        <rFont val="Times New Roman"/>
        <family val="1"/>
      </rPr>
      <t xml:space="preserve">Padauk                                                         </t>
    </r>
    <r>
      <rPr>
        <sz val="12"/>
        <color theme="1"/>
        <rFont val="ＭＳ Ｐ明朝"/>
        <family val="1"/>
        <charset val="128"/>
      </rPr>
      <t>パドック</t>
    </r>
  </si>
  <si>
    <r>
      <rPr>
        <sz val="12"/>
        <color theme="1"/>
        <rFont val="MS Mincho"/>
        <family val="1"/>
        <charset val="128"/>
      </rPr>
      <t>パドック</t>
    </r>
    <r>
      <rPr>
        <sz val="12"/>
        <color theme="1"/>
        <rFont val="ヒラギノ明朝 ProN"/>
        <charset val="128"/>
      </rPr>
      <t xml:space="preserve"> </t>
    </r>
    <r>
      <rPr>
        <sz val="12"/>
        <color theme="1"/>
        <rFont val="Times New Roman"/>
        <family val="1"/>
      </rPr>
      <t>paduark</t>
    </r>
  </si>
  <si>
    <r>
      <rPr>
        <sz val="12"/>
        <color theme="1"/>
        <rFont val="Times New Roman"/>
        <family val="1"/>
      </rPr>
      <t xml:space="preserve">5A Maple                                                           5A </t>
    </r>
    <r>
      <rPr>
        <sz val="12"/>
        <color theme="1"/>
        <rFont val="Times New Roman"/>
        <family val="1"/>
      </rPr>
      <t>メイプル</t>
    </r>
  </si>
  <si>
    <r>
      <rPr>
        <sz val="12"/>
        <color theme="1"/>
        <rFont val="MS Mincho"/>
        <family val="1"/>
        <charset val="128"/>
      </rPr>
      <t>メイプル5A</t>
    </r>
    <r>
      <rPr>
        <sz val="12"/>
        <color theme="1"/>
        <rFont val="MS Mincho"/>
        <family val="1"/>
        <charset val="128"/>
      </rPr>
      <t xml:space="preserve"> </t>
    </r>
    <r>
      <rPr>
        <sz val="12"/>
        <color theme="1"/>
        <rFont val="MS Mincho"/>
        <family val="1"/>
        <charset val="128"/>
      </rPr>
      <t>maple</t>
    </r>
  </si>
  <si>
    <r>
      <rPr>
        <sz val="12"/>
        <color theme="1"/>
        <rFont val="Times New Roman"/>
        <family val="1"/>
      </rPr>
      <t xml:space="preserve">Rosewood                                                       </t>
    </r>
    <r>
      <rPr>
        <sz val="12"/>
        <color theme="1"/>
        <rFont val="ＭＳ Ｐ明朝"/>
        <family val="1"/>
        <charset val="128"/>
      </rPr>
      <t>ローズウッド</t>
    </r>
  </si>
  <si>
    <r>
      <rPr>
        <sz val="12"/>
        <color theme="1"/>
        <rFont val="MS Mincho"/>
        <family val="1"/>
        <charset val="128"/>
      </rPr>
      <t>ローズウッド</t>
    </r>
    <r>
      <rPr>
        <sz val="12"/>
        <color theme="1"/>
        <rFont val="ヒラギノ明朝 ProN"/>
        <charset val="128"/>
      </rPr>
      <t xml:space="preserve"> </t>
    </r>
    <r>
      <rPr>
        <sz val="12"/>
        <color theme="1"/>
        <rFont val="Times New Roman"/>
        <family val="1"/>
      </rPr>
      <t>Rose</t>
    </r>
    <r>
      <rPr>
        <sz val="12"/>
        <color theme="1"/>
        <rFont val="MS Mincho"/>
        <family val="1"/>
        <charset val="128"/>
      </rPr>
      <t>wood</t>
    </r>
  </si>
  <si>
    <r>
      <rPr>
        <sz val="12"/>
        <color theme="1"/>
        <rFont val="Times New Roman"/>
        <family val="1"/>
      </rPr>
      <t xml:space="preserve">Vietnam Rosewood                                         </t>
    </r>
    <r>
      <rPr>
        <sz val="12"/>
        <color theme="1"/>
        <rFont val="MS Mincho"/>
        <family val="1"/>
        <charset val="128"/>
      </rPr>
      <t>ベトナムローズウッド</t>
    </r>
  </si>
  <si>
    <r>
      <rPr>
        <sz val="12"/>
        <color theme="1"/>
        <rFont val="MS Mincho"/>
        <family val="1"/>
        <charset val="128"/>
      </rPr>
      <t>ホワイトパール</t>
    </r>
    <r>
      <rPr>
        <sz val="12"/>
        <color theme="1"/>
        <rFont val="ヒラギノ明朝 ProN"/>
        <charset val="128"/>
      </rPr>
      <t xml:space="preserve"> </t>
    </r>
    <r>
      <rPr>
        <sz val="12"/>
        <color theme="1"/>
        <rFont val="Times New Roman"/>
        <family val="1"/>
      </rPr>
      <t>MOP</t>
    </r>
  </si>
  <si>
    <r>
      <rPr>
        <sz val="12"/>
        <color theme="1"/>
        <rFont val="MS Mincho"/>
        <family val="1"/>
        <charset val="128"/>
      </rPr>
      <t>フレイム・コア</t>
    </r>
    <r>
      <rPr>
        <sz val="12"/>
        <color theme="1"/>
        <rFont val="ヒラギノ明朝 ProN"/>
        <charset val="128"/>
      </rPr>
      <t xml:space="preserve"> </t>
    </r>
    <r>
      <rPr>
        <sz val="12"/>
        <color theme="1"/>
        <rFont val="Times New Roman"/>
        <family val="1"/>
      </rPr>
      <t>Flame KOA</t>
    </r>
  </si>
  <si>
    <r>
      <rPr>
        <sz val="12"/>
        <color theme="1"/>
        <rFont val="Times New Roman"/>
        <family val="1"/>
      </rPr>
      <t xml:space="preserve">Gotoh 301 Chrome     </t>
    </r>
    <r>
      <rPr>
        <sz val="12"/>
        <color theme="1"/>
        <rFont val="Times New Roman"/>
        <family val="1"/>
      </rPr>
      <t>ゴトー</t>
    </r>
    <r>
      <rPr>
        <sz val="12"/>
        <color theme="1"/>
        <rFont val="Times New Roman"/>
        <family val="1"/>
      </rPr>
      <t>301</t>
    </r>
    <r>
      <rPr>
        <sz val="12"/>
        <color theme="1"/>
        <rFont val="Times New Roman"/>
        <family val="1"/>
      </rPr>
      <t>クローム</t>
    </r>
  </si>
  <si>
    <r>
      <rPr>
        <sz val="12"/>
        <color theme="1"/>
        <rFont val="Times New Roman"/>
        <family val="1"/>
      </rPr>
      <t>301</t>
    </r>
    <r>
      <rPr>
        <sz val="12"/>
        <color theme="1"/>
        <rFont val="MS Mincho"/>
        <family val="1"/>
        <charset val="128"/>
      </rPr>
      <t>クローム</t>
    </r>
    <r>
      <rPr>
        <sz val="12"/>
        <color theme="1"/>
        <rFont val="ヒラギノ明朝 ProN"/>
        <charset val="128"/>
      </rPr>
      <t xml:space="preserve"> </t>
    </r>
    <r>
      <rPr>
        <sz val="12"/>
        <color theme="1"/>
        <rFont val="Times New Roman"/>
        <family val="1"/>
      </rPr>
      <t>chrome</t>
    </r>
  </si>
  <si>
    <r>
      <rPr>
        <sz val="12"/>
        <color theme="1"/>
        <rFont val="Times New Roman"/>
        <family val="1"/>
      </rPr>
      <t xml:space="preserve">Gotoh 301 Gold     </t>
    </r>
    <r>
      <rPr>
        <sz val="12"/>
        <color theme="1"/>
        <rFont val="ＭＳ Ｐ明朝"/>
        <family val="1"/>
        <charset val="128"/>
      </rPr>
      <t>ゴトー</t>
    </r>
    <r>
      <rPr>
        <sz val="12"/>
        <color theme="1"/>
        <rFont val="Times New Roman"/>
        <family val="1"/>
      </rPr>
      <t>301</t>
    </r>
    <r>
      <rPr>
        <sz val="12"/>
        <color theme="1"/>
        <rFont val="ＭＳ Ｐ明朝"/>
        <family val="1"/>
        <charset val="128"/>
      </rPr>
      <t>ゴールド　ブラックボタン</t>
    </r>
  </si>
  <si>
    <r>
      <rPr>
        <sz val="12"/>
        <color theme="1"/>
        <rFont val="Times New Roman"/>
        <family val="1"/>
      </rPr>
      <t>301</t>
    </r>
    <r>
      <rPr>
        <sz val="12"/>
        <color theme="1"/>
        <rFont val="MS Mincho"/>
        <family val="1"/>
        <charset val="128"/>
      </rPr>
      <t>ゴールドブラックボタン</t>
    </r>
    <r>
      <rPr>
        <sz val="12"/>
        <color theme="1"/>
        <rFont val="ヒラギノ明朝 ProN"/>
        <charset val="128"/>
      </rPr>
      <t xml:space="preserve"> </t>
    </r>
    <r>
      <rPr>
        <sz val="12"/>
        <color theme="1"/>
        <rFont val="Times New Roman"/>
        <family val="1"/>
      </rPr>
      <t>GD/BK</t>
    </r>
  </si>
  <si>
    <r>
      <rPr>
        <sz val="12"/>
        <color theme="1"/>
        <rFont val="Times New Roman"/>
        <family val="1"/>
      </rPr>
      <t xml:space="preserve">Gotoh 510 Cosmo Black      </t>
    </r>
    <r>
      <rPr>
        <sz val="12"/>
        <color theme="1"/>
        <rFont val="ＭＳ Ｐ明朝"/>
        <family val="1"/>
        <charset val="128"/>
      </rPr>
      <t>ゴトー</t>
    </r>
    <r>
      <rPr>
        <sz val="12"/>
        <color theme="1"/>
        <rFont val="Times New Roman"/>
        <family val="1"/>
      </rPr>
      <t>510</t>
    </r>
    <r>
      <rPr>
        <sz val="12"/>
        <color theme="1"/>
        <rFont val="ＭＳ Ｐ明朝"/>
        <family val="1"/>
        <charset val="128"/>
      </rPr>
      <t>　コスモブラック</t>
    </r>
  </si>
  <si>
    <r>
      <rPr>
        <sz val="12"/>
        <color theme="1"/>
        <rFont val="MS PMincho"/>
        <family val="1"/>
        <charset val="128"/>
      </rPr>
      <t>ゴトー</t>
    </r>
    <r>
      <rPr>
        <sz val="12"/>
        <color theme="1"/>
        <rFont val="Times New Roman"/>
        <family val="1"/>
      </rPr>
      <t>510</t>
    </r>
    <r>
      <rPr>
        <sz val="12"/>
        <color theme="1"/>
        <rFont val="ＭＳ Ｐ明朝"/>
        <family val="1"/>
        <charset val="128"/>
      </rPr>
      <t>　コスモブラック</t>
    </r>
  </si>
  <si>
    <r>
      <rPr>
        <sz val="12"/>
        <color theme="1"/>
        <rFont val="Times New Roman"/>
        <family val="1"/>
      </rPr>
      <t xml:space="preserve">Gotoh 510 Gold      </t>
    </r>
    <r>
      <rPr>
        <sz val="12"/>
        <color theme="1"/>
        <rFont val="ＭＳ Ｐ明朝"/>
        <family val="1"/>
        <charset val="128"/>
      </rPr>
      <t>ゴトー</t>
    </r>
    <r>
      <rPr>
        <sz val="12"/>
        <color theme="1"/>
        <rFont val="Times New Roman"/>
        <family val="1"/>
      </rPr>
      <t>510</t>
    </r>
    <r>
      <rPr>
        <sz val="12"/>
        <color theme="1"/>
        <rFont val="ＭＳ Ｐ明朝"/>
        <family val="1"/>
        <charset val="128"/>
      </rPr>
      <t>　ゴールド</t>
    </r>
  </si>
  <si>
    <r>
      <rPr>
        <sz val="12"/>
        <color theme="1"/>
        <rFont val="Times New Roman"/>
        <family val="1"/>
      </rPr>
      <t xml:space="preserve">510 </t>
    </r>
    <r>
      <rPr>
        <sz val="12"/>
        <color theme="1"/>
        <rFont val="MS Mincho"/>
        <family val="1"/>
        <charset val="128"/>
      </rPr>
      <t>ゴールド</t>
    </r>
    <r>
      <rPr>
        <sz val="12"/>
        <color theme="1"/>
        <rFont val="ヒラギノ明朝 ProN"/>
        <charset val="128"/>
      </rPr>
      <t xml:space="preserve"> </t>
    </r>
    <r>
      <rPr>
        <sz val="12"/>
        <color theme="1"/>
        <rFont val="Times New Roman"/>
        <family val="1"/>
      </rPr>
      <t>Gold</t>
    </r>
  </si>
  <si>
    <t>Body Option ボディオプション</t>
  </si>
  <si>
    <r>
      <rPr>
        <sz val="12"/>
        <color theme="1"/>
        <rFont val="Times New Roman"/>
        <family val="1"/>
      </rPr>
      <t xml:space="preserve">Slotted       </t>
    </r>
    <r>
      <rPr>
        <sz val="12"/>
        <color theme="1"/>
        <rFont val="MS Mincho"/>
        <family val="1"/>
        <charset val="128"/>
      </rPr>
      <t>スロテッドヘッド</t>
    </r>
  </si>
  <si>
    <t xml:space="preserve">スロテッドヘッド　Slotted       </t>
  </si>
  <si>
    <t>None    なし</t>
  </si>
  <si>
    <t>None なし</t>
  </si>
  <si>
    <r>
      <rPr>
        <sz val="12"/>
        <color theme="1"/>
        <rFont val="Times New Roman"/>
        <family val="1"/>
      </rPr>
      <t xml:space="preserve">Left Hand     </t>
    </r>
    <r>
      <rPr>
        <sz val="12"/>
        <color theme="1"/>
        <rFont val="MS Mincho"/>
        <family val="1"/>
        <charset val="128"/>
      </rPr>
      <t>レフト・ハンド</t>
    </r>
  </si>
  <si>
    <t xml:space="preserve">レフト・ハンド　Left Hand     </t>
  </si>
  <si>
    <r>
      <rPr>
        <sz val="12"/>
        <color rgb="FF000000"/>
        <rFont val="ヒラギノ明朝 ProN"/>
        <charset val="128"/>
      </rPr>
      <t xml:space="preserve">トップインレイ
</t>
    </r>
    <r>
      <rPr>
        <sz val="12"/>
        <color rgb="FF000000"/>
        <rFont val="Yu Gothic"/>
        <family val="3"/>
        <charset val="128"/>
      </rPr>
      <t>Top Inlay</t>
    </r>
  </si>
  <si>
    <r>
      <rPr>
        <sz val="12"/>
        <color theme="1"/>
        <rFont val="Times New Roman"/>
        <family val="1"/>
      </rPr>
      <t xml:space="preserve">None   </t>
    </r>
    <r>
      <rPr>
        <sz val="12"/>
        <color theme="1"/>
        <rFont val="Times New Roman"/>
        <family val="1"/>
      </rPr>
      <t>なし</t>
    </r>
  </si>
  <si>
    <r>
      <rPr>
        <sz val="12"/>
        <color theme="1"/>
        <rFont val="MS Mincho"/>
        <family val="1"/>
        <charset val="128"/>
      </rPr>
      <t>なし</t>
    </r>
    <r>
      <rPr>
        <sz val="12"/>
        <color theme="1"/>
        <rFont val="ヒラギノ明朝 ProN"/>
        <charset val="128"/>
      </rPr>
      <t xml:space="preserve"> </t>
    </r>
    <r>
      <rPr>
        <sz val="12"/>
        <color theme="1"/>
        <rFont val="Times New Roman"/>
        <family val="1"/>
      </rPr>
      <t>None</t>
    </r>
  </si>
  <si>
    <r>
      <rPr>
        <sz val="12"/>
        <color theme="1"/>
        <rFont val="Times New Roman"/>
        <family val="1"/>
      </rPr>
      <t xml:space="preserve">Sun     </t>
    </r>
    <r>
      <rPr>
        <sz val="12"/>
        <color theme="1"/>
        <rFont val="ＭＳ Ｐ明朝"/>
        <family val="1"/>
        <charset val="128"/>
      </rPr>
      <t>太陽</t>
    </r>
  </si>
  <si>
    <r>
      <rPr>
        <sz val="12"/>
        <color theme="1"/>
        <rFont val="ヒラギノ明朝 ProN"/>
        <charset val="128"/>
      </rPr>
      <t>太陽　</t>
    </r>
    <r>
      <rPr>
        <sz val="12"/>
        <color theme="1"/>
        <rFont val="Times New Roman"/>
        <family val="1"/>
      </rPr>
      <t>Sun</t>
    </r>
  </si>
  <si>
    <r>
      <rPr>
        <sz val="12"/>
        <color theme="1"/>
        <rFont val="Times New Roman"/>
        <family val="1"/>
      </rPr>
      <t xml:space="preserve">Night   </t>
    </r>
    <r>
      <rPr>
        <sz val="12"/>
        <color theme="1"/>
        <rFont val="ＭＳ Ｐ明朝"/>
        <family val="1"/>
        <charset val="128"/>
      </rPr>
      <t>ナイト</t>
    </r>
  </si>
  <si>
    <r>
      <rPr>
        <sz val="12"/>
        <color theme="1"/>
        <rFont val="MS Mincho"/>
        <family val="1"/>
        <charset val="128"/>
      </rPr>
      <t>ナイト</t>
    </r>
    <r>
      <rPr>
        <sz val="12"/>
        <color theme="1"/>
        <rFont val="ヒラギノ明朝 ProN"/>
        <charset val="128"/>
      </rPr>
      <t xml:space="preserve"> </t>
    </r>
    <r>
      <rPr>
        <sz val="12"/>
        <color theme="1"/>
        <rFont val="Times New Roman"/>
        <family val="1"/>
      </rPr>
      <t>Night</t>
    </r>
  </si>
  <si>
    <r>
      <rPr>
        <sz val="12"/>
        <color theme="1"/>
        <rFont val="Times New Roman"/>
        <family val="1"/>
      </rPr>
      <t xml:space="preserve">Carp  </t>
    </r>
    <r>
      <rPr>
        <sz val="12"/>
        <color theme="1"/>
        <rFont val="MS Mincho"/>
        <family val="1"/>
        <charset val="128"/>
      </rPr>
      <t>コイ</t>
    </r>
  </si>
  <si>
    <r>
      <rPr>
        <sz val="12"/>
        <color theme="1"/>
        <rFont val="MS Mincho"/>
        <family val="1"/>
        <charset val="128"/>
      </rPr>
      <t>コイ</t>
    </r>
    <r>
      <rPr>
        <sz val="12"/>
        <color theme="1"/>
        <rFont val="ヒラギノ明朝 ProN"/>
        <charset val="128"/>
      </rPr>
      <t xml:space="preserve"> </t>
    </r>
    <r>
      <rPr>
        <sz val="12"/>
        <color theme="1"/>
        <rFont val="Times New Roman"/>
        <family val="1"/>
      </rPr>
      <t>Carp</t>
    </r>
  </si>
  <si>
    <r>
      <rPr>
        <sz val="12"/>
        <color theme="1"/>
        <rFont val="Times New Roman"/>
        <family val="1"/>
      </rPr>
      <t xml:space="preserve">The throne </t>
    </r>
    <r>
      <rPr>
        <sz val="12"/>
        <color theme="1"/>
        <rFont val="ＭＳ Ｐ明朝"/>
        <family val="1"/>
        <charset val="128"/>
      </rPr>
      <t>　スローン</t>
    </r>
  </si>
  <si>
    <r>
      <rPr>
        <sz val="12"/>
        <color theme="1"/>
        <rFont val="MS Mincho"/>
        <family val="1"/>
        <charset val="128"/>
      </rPr>
      <t>スローン</t>
    </r>
    <r>
      <rPr>
        <sz val="12"/>
        <color theme="1"/>
        <rFont val="ヒラギノ明朝 ProN"/>
        <charset val="128"/>
      </rPr>
      <t xml:space="preserve"> </t>
    </r>
    <r>
      <rPr>
        <sz val="12"/>
        <color theme="1"/>
        <rFont val="Times New Roman"/>
        <family val="1"/>
      </rPr>
      <t>The throne</t>
    </r>
  </si>
  <si>
    <r>
      <rPr>
        <sz val="12"/>
        <color theme="1"/>
        <rFont val="Times New Roman"/>
        <family val="1"/>
      </rPr>
      <t xml:space="preserve">The throne </t>
    </r>
    <r>
      <rPr>
        <sz val="12"/>
        <color theme="1"/>
        <rFont val="Times New Roman"/>
        <family val="1"/>
      </rPr>
      <t>　スローン</t>
    </r>
    <r>
      <rPr>
        <sz val="12"/>
        <color theme="1"/>
        <rFont val="Times New Roman"/>
        <family val="1"/>
      </rPr>
      <t>　　Abalone</t>
    </r>
  </si>
  <si>
    <r>
      <rPr>
        <sz val="12"/>
        <color theme="1"/>
        <rFont val="MS Mincho"/>
        <family val="1"/>
        <charset val="128"/>
      </rPr>
      <t>スローン</t>
    </r>
    <r>
      <rPr>
        <sz val="12"/>
        <color theme="1"/>
        <rFont val="ヒラギノ明朝 ProN"/>
        <charset val="128"/>
      </rPr>
      <t xml:space="preserve"> </t>
    </r>
    <r>
      <rPr>
        <sz val="12"/>
        <color theme="1"/>
        <rFont val="Times New Roman"/>
        <family val="1"/>
      </rPr>
      <t>The throne</t>
    </r>
    <r>
      <rPr>
        <sz val="12"/>
        <color theme="1"/>
        <rFont val="MS Mincho"/>
        <family val="1"/>
        <charset val="128"/>
      </rPr>
      <t xml:space="preserve"> Abalone</t>
    </r>
  </si>
  <si>
    <r>
      <rPr>
        <sz val="12"/>
        <color rgb="FF000000"/>
        <rFont val="HiraMinProN-W3"/>
        <charset val="128"/>
      </rPr>
      <t xml:space="preserve">フィンガーボード・インレイ
</t>
    </r>
    <r>
      <rPr>
        <sz val="12"/>
        <color rgb="FF000000"/>
        <rFont val="ヒラギノ明朝 ProN"/>
        <charset val="128"/>
      </rPr>
      <t>Finger Board Inlay</t>
    </r>
  </si>
  <si>
    <r>
      <rPr>
        <sz val="11"/>
        <color rgb="FF000000"/>
        <rFont val="HiraMinProN-W3"/>
        <charset val="128"/>
      </rPr>
      <t xml:space="preserve">Small Dots </t>
    </r>
    <r>
      <rPr>
        <sz val="11"/>
        <color rgb="FF000000"/>
        <rFont val="MS Mincho"/>
        <family val="1"/>
        <charset val="128"/>
      </rPr>
      <t>スモール・ドット　</t>
    </r>
    <r>
      <rPr>
        <sz val="11"/>
        <color rgb="FF000000"/>
        <rFont val="Times New Roman"/>
        <family val="1"/>
      </rPr>
      <t xml:space="preserve">3mm  </t>
    </r>
    <r>
      <rPr>
        <sz val="11"/>
        <color rgb="FF000000"/>
        <rFont val="MS Mincho"/>
        <family val="1"/>
        <charset val="128"/>
      </rPr>
      <t>MOP</t>
    </r>
  </si>
  <si>
    <r>
      <rPr>
        <sz val="11"/>
        <color rgb="FF000000"/>
        <rFont val="HiraMinProN-W3"/>
        <charset val="128"/>
      </rPr>
      <t xml:space="preserve">Small Dots 
</t>
    </r>
    <r>
      <rPr>
        <sz val="11"/>
        <color rgb="FF000000"/>
        <rFont val="MS Mincho"/>
        <family val="1"/>
        <charset val="128"/>
      </rPr>
      <t>スモール・ドット　</t>
    </r>
    <r>
      <rPr>
        <sz val="11"/>
        <color rgb="FF000000"/>
        <rFont val="Times New Roman"/>
        <family val="1"/>
      </rPr>
      <t>3mm  MOP</t>
    </r>
  </si>
  <si>
    <t>Small Dots スモール・ドット　3mm  アバロン</t>
  </si>
  <si>
    <r>
      <rPr>
        <sz val="11"/>
        <color rgb="FF000000"/>
        <rFont val="HiraMinProN-W3"/>
        <charset val="128"/>
      </rPr>
      <t xml:space="preserve">Small Dots 
</t>
    </r>
    <r>
      <rPr>
        <sz val="11"/>
        <color rgb="FF000000"/>
        <rFont val="MS Mincho"/>
        <family val="1"/>
        <charset val="128"/>
      </rPr>
      <t>スモール・ドット　</t>
    </r>
    <r>
      <rPr>
        <sz val="11"/>
        <color rgb="FF000000"/>
        <rFont val="Times New Roman"/>
        <family val="1"/>
      </rPr>
      <t xml:space="preserve">3mm  </t>
    </r>
    <r>
      <rPr>
        <sz val="11"/>
        <color rgb="FF000000"/>
        <rFont val="MS Mincho"/>
        <family val="1"/>
        <charset val="128"/>
      </rPr>
      <t>アバロン</t>
    </r>
  </si>
  <si>
    <r>
      <rPr>
        <sz val="11"/>
        <color rgb="FF000000"/>
        <rFont val="HiraMinProN-W3"/>
        <charset val="128"/>
      </rPr>
      <t xml:space="preserve">Normal Dots </t>
    </r>
    <r>
      <rPr>
        <sz val="11"/>
        <color rgb="FF000000"/>
        <rFont val="MS Mincho"/>
        <family val="1"/>
        <charset val="128"/>
      </rPr>
      <t>ノーマル・ドット　</t>
    </r>
    <r>
      <rPr>
        <sz val="11"/>
        <color rgb="FF000000"/>
        <rFont val="Times New Roman"/>
        <family val="1"/>
      </rPr>
      <t>6mm MOP</t>
    </r>
  </si>
  <si>
    <r>
      <rPr>
        <sz val="11"/>
        <color rgb="FF000000"/>
        <rFont val="HiraMinProN-W3"/>
        <charset val="128"/>
      </rPr>
      <t xml:space="preserve">Normal Dots 
</t>
    </r>
    <r>
      <rPr>
        <sz val="11"/>
        <color rgb="FF000000"/>
        <rFont val="MS Mincho"/>
        <family val="1"/>
        <charset val="128"/>
      </rPr>
      <t>ノーマル・ドット　</t>
    </r>
    <r>
      <rPr>
        <sz val="11"/>
        <color rgb="FF000000"/>
        <rFont val="Times New Roman"/>
        <family val="1"/>
      </rPr>
      <t>6mm MOP</t>
    </r>
  </si>
  <si>
    <r>
      <rPr>
        <sz val="12"/>
        <color theme="1"/>
        <rFont val="Times New Roman"/>
        <family val="1"/>
      </rPr>
      <t xml:space="preserve">Star     </t>
    </r>
    <r>
      <rPr>
        <sz val="12"/>
        <color theme="1"/>
        <rFont val="Times New Roman"/>
        <family val="1"/>
      </rPr>
      <t>スター</t>
    </r>
    <r>
      <rPr>
        <sz val="12"/>
        <color theme="1"/>
        <rFont val="Times New Roman"/>
        <family val="1"/>
      </rPr>
      <t xml:space="preserve"> MOP</t>
    </r>
  </si>
  <si>
    <t>Star     スター MOP</t>
  </si>
  <si>
    <r>
      <rPr>
        <sz val="12"/>
        <color theme="1"/>
        <rFont val="Times New Roman"/>
        <family val="1"/>
      </rPr>
      <t xml:space="preserve">Diamond    </t>
    </r>
    <r>
      <rPr>
        <sz val="12"/>
        <color theme="1"/>
        <rFont val="ＭＳ Ｐ明朝"/>
        <family val="1"/>
        <charset val="128"/>
      </rPr>
      <t>ダイヤモンド</t>
    </r>
    <r>
      <rPr>
        <sz val="12"/>
        <color theme="1"/>
        <rFont val="Times New Roman"/>
        <family val="1"/>
      </rPr>
      <t xml:space="preserve"> MOP</t>
    </r>
  </si>
  <si>
    <t>Diamond    ダイヤモンド MOP</t>
  </si>
  <si>
    <r>
      <rPr>
        <sz val="12"/>
        <color theme="1"/>
        <rFont val="Times New Roman"/>
        <family val="1"/>
      </rPr>
      <t xml:space="preserve">Diamond    </t>
    </r>
    <r>
      <rPr>
        <sz val="12"/>
        <color theme="1"/>
        <rFont val="ＭＳ Ｐ明朝"/>
        <family val="1"/>
        <charset val="128"/>
      </rPr>
      <t>ダイヤモンド</t>
    </r>
    <r>
      <rPr>
        <sz val="12"/>
        <color theme="1"/>
        <rFont val="Times New Roman"/>
        <family val="1"/>
      </rPr>
      <t xml:space="preserve"> Abalone</t>
    </r>
  </si>
  <si>
    <t>Diamond    ダイヤモンド
 Abalone</t>
  </si>
  <si>
    <t>style 42  スノーフフレイクス　指板インレイ</t>
  </si>
  <si>
    <t>style42 snow flakes</t>
  </si>
  <si>
    <t>style 45 ヘキサゴン　指板インレイ</t>
  </si>
  <si>
    <t>style45 Hexagon</t>
  </si>
  <si>
    <t>ツリー・オブ・ライフ指板全面インレイ</t>
  </si>
  <si>
    <t>tree of life</t>
  </si>
  <si>
    <r>
      <rPr>
        <sz val="11"/>
        <color rgb="FF000000"/>
        <rFont val="HiraMinProN-W3"/>
        <charset val="128"/>
      </rPr>
      <t xml:space="preserve">Maple Leaf  </t>
    </r>
    <r>
      <rPr>
        <sz val="11"/>
        <color rgb="FF000000"/>
        <rFont val="MS Mincho"/>
        <family val="1"/>
        <charset val="128"/>
      </rPr>
      <t>メイプルリーフ（MOP Abalone）</t>
    </r>
  </si>
  <si>
    <r>
      <rPr>
        <sz val="11"/>
        <color rgb="FF000000"/>
        <rFont val="HiraMinProN-W3"/>
        <charset val="128"/>
      </rPr>
      <t xml:space="preserve">Maple Leaf  </t>
    </r>
    <r>
      <rPr>
        <sz val="11"/>
        <color rgb="FF000000"/>
        <rFont val="MS Mincho"/>
        <family val="1"/>
        <charset val="128"/>
      </rPr>
      <t>メイプルリーフ
（</t>
    </r>
    <r>
      <rPr>
        <sz val="11"/>
        <color rgb="FF000000"/>
        <rFont val="Times New Roman"/>
        <family val="1"/>
      </rPr>
      <t>MOP Abalone</t>
    </r>
    <r>
      <rPr>
        <sz val="11"/>
        <color rgb="FF000000"/>
        <rFont val="MS Mincho"/>
        <family val="1"/>
        <charset val="128"/>
      </rPr>
      <t>）</t>
    </r>
  </si>
  <si>
    <r>
      <rPr>
        <sz val="11"/>
        <color rgb="FF000000"/>
        <rFont val="HiraMinProN-W3"/>
        <charset val="128"/>
      </rPr>
      <t xml:space="preserve">Maple Leaf  </t>
    </r>
    <r>
      <rPr>
        <sz val="11"/>
        <color rgb="FF000000"/>
        <rFont val="ヒラギノ明朝 ProN"/>
        <charset val="128"/>
      </rPr>
      <t>メイプルリーフ・ウッド 紅葉（パドック　メイプル）</t>
    </r>
  </si>
  <si>
    <r>
      <rPr>
        <sz val="11"/>
        <color rgb="FF000000"/>
        <rFont val="HiraMinProN-W3"/>
        <charset val="128"/>
      </rPr>
      <t xml:space="preserve">Maple Leaf  </t>
    </r>
    <r>
      <rPr>
        <sz val="11"/>
        <color rgb="FF000000"/>
        <rFont val="MS Mincho"/>
        <family val="1"/>
        <charset val="128"/>
      </rPr>
      <t>メイプルリーフ・ウッド　紅葉
（パドック　メイプル）</t>
    </r>
  </si>
  <si>
    <t>上下がパドックの赤、間がメイプルの白</t>
  </si>
  <si>
    <t>Japan Sakura ニホン・サクラ</t>
  </si>
  <si>
    <t>Japan Sakura</t>
  </si>
  <si>
    <r>
      <rPr>
        <sz val="12"/>
        <color theme="1"/>
        <rFont val="Times New Roman"/>
        <family val="1"/>
      </rPr>
      <t>Vietnam Sakura     ベトナム・</t>
    </r>
    <r>
      <rPr>
        <sz val="12"/>
        <color theme="1"/>
        <rFont val="ＭＳ Ｐ明朝"/>
        <family val="1"/>
        <charset val="128"/>
      </rPr>
      <t>サクラ</t>
    </r>
  </si>
  <si>
    <r>
      <rPr>
        <sz val="12"/>
        <color theme="1"/>
        <rFont val="MS Mincho"/>
        <family val="1"/>
        <charset val="128"/>
      </rPr>
      <t>Vietnam</t>
    </r>
    <r>
      <rPr>
        <sz val="12"/>
        <color theme="1"/>
        <rFont val="ヒラギノ明朝 ProN"/>
        <charset val="128"/>
      </rPr>
      <t xml:space="preserve"> </t>
    </r>
    <r>
      <rPr>
        <sz val="12"/>
        <color theme="1"/>
        <rFont val="Times New Roman"/>
        <family val="1"/>
      </rPr>
      <t>Sakura</t>
    </r>
  </si>
  <si>
    <r>
      <rPr>
        <sz val="12"/>
        <color theme="1"/>
        <rFont val="Times New Roman"/>
        <family val="1"/>
      </rPr>
      <t xml:space="preserve">Vine  </t>
    </r>
    <r>
      <rPr>
        <sz val="12"/>
        <color theme="1"/>
        <rFont val="ＭＳ Ｐ明朝"/>
        <family val="1"/>
        <charset val="128"/>
      </rPr>
      <t>ツタ模様（</t>
    </r>
    <r>
      <rPr>
        <sz val="12"/>
        <color theme="1"/>
        <rFont val="Times New Roman"/>
        <family val="1"/>
      </rPr>
      <t>wood ウッド</t>
    </r>
    <r>
      <rPr>
        <sz val="12"/>
        <color theme="1"/>
        <rFont val="ＭＳ Ｐ明朝"/>
        <family val="1"/>
        <charset val="128"/>
      </rPr>
      <t>）</t>
    </r>
  </si>
  <si>
    <r>
      <rPr>
        <sz val="12"/>
        <color theme="1"/>
        <rFont val="Times New Roman"/>
        <family val="1"/>
      </rPr>
      <t xml:space="preserve">Vine  </t>
    </r>
    <r>
      <rPr>
        <sz val="12"/>
        <color theme="1"/>
        <rFont val="ＭＳ Ｐ明朝"/>
        <family val="1"/>
        <charset val="128"/>
      </rPr>
      <t>ツタ模様（</t>
    </r>
    <r>
      <rPr>
        <sz val="12"/>
        <color theme="1"/>
        <rFont val="Times New Roman"/>
        <family val="1"/>
      </rPr>
      <t>wood ウッド</t>
    </r>
    <r>
      <rPr>
        <sz val="12"/>
        <color theme="1"/>
        <rFont val="ＭＳ Ｐ明朝"/>
        <family val="1"/>
        <charset val="128"/>
      </rPr>
      <t>）</t>
    </r>
  </si>
  <si>
    <r>
      <rPr>
        <sz val="12"/>
        <color theme="1"/>
        <rFont val="Times New Roman"/>
        <family val="1"/>
      </rPr>
      <t xml:space="preserve">Vine  </t>
    </r>
    <r>
      <rPr>
        <sz val="12"/>
        <color theme="1"/>
        <rFont val="ＭＳ Ｐ明朝"/>
        <family val="1"/>
        <charset val="128"/>
      </rPr>
      <t>ツタ模様（Abalone アバロン）</t>
    </r>
  </si>
  <si>
    <t>Vine  ツタ模様（Abalone アバロン）</t>
  </si>
  <si>
    <t>ヘッドインレイ</t>
  </si>
  <si>
    <r>
      <rPr>
        <sz val="12"/>
        <color theme="1"/>
        <rFont val="Times New Roman"/>
        <family val="1"/>
      </rPr>
      <t xml:space="preserve">style 42  </t>
    </r>
    <r>
      <rPr>
        <sz val="12"/>
        <color theme="1"/>
        <rFont val="ＭＳ Ｐ明朝"/>
        <family val="1"/>
        <charset val="128"/>
      </rPr>
      <t>フラワーポット　ヘッドインレイ</t>
    </r>
  </si>
  <si>
    <t>style42 flower pod</t>
  </si>
  <si>
    <t>ワンポイント　フラワーポッド</t>
  </si>
  <si>
    <t xml:space="preserve">small flower pod </t>
  </si>
  <si>
    <t>style45 ヘッド縦ロゴAyers</t>
  </si>
  <si>
    <t>style45 Vertical logo</t>
  </si>
  <si>
    <r>
      <rPr>
        <sz val="12"/>
        <color theme="1"/>
        <rFont val="MS PMincho"/>
        <family val="1"/>
        <charset val="128"/>
      </rPr>
      <t>ホームキャット・インレイ　（ヘッド，指板に沢山，ブリッジ右側）</t>
    </r>
    <r>
      <rPr>
        <sz val="12"/>
        <color theme="1"/>
        <rFont val="Times New Roman"/>
        <family val="1"/>
      </rPr>
      <t xml:space="preserve"> </t>
    </r>
  </si>
  <si>
    <t>ホームキャット・インレイ Home Cat Inlay</t>
  </si>
  <si>
    <r>
      <rPr>
        <sz val="12"/>
        <color theme="1"/>
        <rFont val="MS PMincho"/>
        <family val="1"/>
        <charset val="128"/>
      </rPr>
      <t>PU Gloss  つや出し</t>
    </r>
    <r>
      <rPr>
        <sz val="12"/>
        <color theme="1"/>
        <rFont val="ＭＳ Ｐ明朝"/>
        <family val="1"/>
        <charset val="128"/>
      </rPr>
      <t xml:space="preserve"> </t>
    </r>
    <r>
      <rPr>
        <sz val="12"/>
        <color theme="1"/>
        <rFont val="ＭＳ Ｐ明朝"/>
        <family val="1"/>
        <charset val="128"/>
      </rPr>
      <t>（ヘッド、ボディ） ポリウレタン塗装</t>
    </r>
  </si>
  <si>
    <r>
      <rPr>
        <sz val="12"/>
        <color theme="1"/>
        <rFont val="MS Mincho"/>
        <family val="1"/>
        <charset val="128"/>
      </rPr>
      <t>つや出し</t>
    </r>
    <r>
      <rPr>
        <sz val="12"/>
        <color theme="1"/>
        <rFont val="ヒラギノ明朝 ProN"/>
        <charset val="128"/>
      </rPr>
      <t xml:space="preserve"> </t>
    </r>
    <r>
      <rPr>
        <sz val="12"/>
        <color theme="1"/>
        <rFont val="Times New Roman"/>
        <family val="1"/>
      </rPr>
      <t>Gloss</t>
    </r>
  </si>
  <si>
    <t>艶があり高級感がある</t>
  </si>
  <si>
    <t>つや出しよりも薄い塗装</t>
  </si>
  <si>
    <t>最も薄く杢目が出る塗装</t>
  </si>
  <si>
    <t>最も音が良い</t>
  </si>
  <si>
    <t>その他塗装のリクエスト</t>
  </si>
  <si>
    <r>
      <rPr>
        <sz val="12"/>
        <color rgb="FF000000"/>
        <rFont val="ヒラギノ明朝 ProN"/>
        <charset val="128"/>
      </rPr>
      <t xml:space="preserve">ケース
</t>
    </r>
    <r>
      <rPr>
        <sz val="12"/>
        <color rgb="FF000000"/>
        <rFont val="Yu Gothic"/>
        <family val="3"/>
        <charset val="128"/>
      </rPr>
      <t>Case</t>
    </r>
  </si>
  <si>
    <r>
      <rPr>
        <sz val="12"/>
        <color theme="1"/>
        <rFont val="Times New Roman"/>
        <family val="1"/>
      </rPr>
      <t xml:space="preserve">1 Hardcase </t>
    </r>
    <r>
      <rPr>
        <sz val="12"/>
        <color theme="1"/>
        <rFont val="ＭＳ Ｐ明朝"/>
        <family val="1"/>
        <charset val="128"/>
      </rPr>
      <t>ハードケース</t>
    </r>
  </si>
  <si>
    <r>
      <rPr>
        <sz val="12"/>
        <color theme="1"/>
        <rFont val="MS Mincho"/>
        <family val="1"/>
        <charset val="128"/>
      </rPr>
      <t>ハードケース</t>
    </r>
    <r>
      <rPr>
        <sz val="12"/>
        <color theme="1"/>
        <rFont val="ヒラギノ明朝 ProN"/>
        <charset val="128"/>
      </rPr>
      <t xml:space="preserve"> </t>
    </r>
    <r>
      <rPr>
        <sz val="12"/>
        <color theme="1"/>
        <rFont val="Times New Roman"/>
        <family val="1"/>
      </rPr>
      <t>Hard cae</t>
    </r>
  </si>
  <si>
    <r>
      <rPr>
        <sz val="12"/>
        <color theme="1"/>
        <rFont val="Times New Roman"/>
        <family val="1"/>
      </rPr>
      <t xml:space="preserve">2 高級GIG BAG </t>
    </r>
    <r>
      <rPr>
        <sz val="12"/>
        <color theme="1"/>
        <rFont val="ＭＳ Ｐ明朝"/>
        <family val="1"/>
        <charset val="128"/>
      </rPr>
      <t>ギグバッグ</t>
    </r>
  </si>
  <si>
    <r>
      <rPr>
        <sz val="12"/>
        <color theme="1"/>
        <rFont val="MS Mincho"/>
        <family val="1"/>
        <charset val="128"/>
      </rPr>
      <t>ギグバッグ</t>
    </r>
    <r>
      <rPr>
        <sz val="12"/>
        <color theme="1"/>
        <rFont val="ヒラギノ明朝 ProN"/>
        <charset val="128"/>
      </rPr>
      <t xml:space="preserve"> </t>
    </r>
    <r>
      <rPr>
        <sz val="12"/>
        <color theme="1"/>
        <rFont val="Times New Roman"/>
        <family val="1"/>
      </rPr>
      <t>Gig Bag</t>
    </r>
  </si>
  <si>
    <r>
      <rPr>
        <sz val="12"/>
        <color rgb="FF000000"/>
        <rFont val="ヒラギノ明朝 ProN"/>
        <charset val="128"/>
      </rPr>
      <t xml:space="preserve">ナット幅
</t>
    </r>
    <r>
      <rPr>
        <sz val="12"/>
        <color rgb="FF000000"/>
        <rFont val="Yu Gothic"/>
        <family val="3"/>
        <charset val="128"/>
      </rPr>
      <t>Nut</t>
    </r>
  </si>
  <si>
    <t>42mm</t>
  </si>
  <si>
    <t>幅が広い方が音質は良いです</t>
  </si>
  <si>
    <t>43mm</t>
  </si>
  <si>
    <r>
      <rPr>
        <sz val="12"/>
        <color theme="1"/>
        <rFont val="Times New Roman"/>
        <family val="1"/>
      </rPr>
      <t>44mm (</t>
    </r>
    <r>
      <rPr>
        <sz val="12"/>
        <color theme="1"/>
        <rFont val="ＭＳ Ｐ明朝"/>
        <family val="1"/>
        <charset val="128"/>
      </rPr>
      <t>推奨）</t>
    </r>
  </si>
  <si>
    <t>45mm</t>
  </si>
  <si>
    <t xml:space="preserve">46mm </t>
  </si>
  <si>
    <r>
      <rPr>
        <sz val="12"/>
        <color rgb="FF000000"/>
        <rFont val="ヒラギノ明朝 ProN"/>
        <charset val="128"/>
      </rPr>
      <t xml:space="preserve">オプション
</t>
    </r>
    <r>
      <rPr>
        <sz val="12"/>
        <color rgb="FF000000"/>
        <rFont val="Yu Gothic"/>
        <family val="3"/>
        <charset val="128"/>
      </rPr>
      <t>Option</t>
    </r>
  </si>
  <si>
    <t>ガットギター Classic guitar</t>
  </si>
  <si>
    <t>OTS 2.5</t>
  </si>
  <si>
    <t>OTS 3.0</t>
  </si>
  <si>
    <t>ペグボタン　エボニー</t>
  </si>
  <si>
    <t>スーパーナチュラル・ピックアップ</t>
  </si>
  <si>
    <t>Super Naturarl</t>
  </si>
  <si>
    <t>None　なし</t>
  </si>
  <si>
    <t>オーダー合計金額
（課税10％対象金額）</t>
  </si>
  <si>
    <t>1000円未満切捨て</t>
  </si>
  <si>
    <t>税別</t>
  </si>
  <si>
    <t>※価格は予告なく変更になる場合があります。　為替レートの変動で価格は変更されます。</t>
  </si>
  <si>
    <t>消費税額10%</t>
  </si>
  <si>
    <t>合計</t>
  </si>
  <si>
    <t>税込</t>
  </si>
  <si>
    <t>パドック</t>
  </si>
  <si>
    <t>ベトナム</t>
  </si>
  <si>
    <t>インディアン</t>
  </si>
  <si>
    <t>メイプル</t>
  </si>
  <si>
    <t>コア</t>
  </si>
  <si>
    <t>none  なし</t>
  </si>
  <si>
    <r>
      <rPr>
        <sz val="12"/>
        <color theme="1"/>
        <rFont val="Times New Roman"/>
        <family val="1"/>
      </rPr>
      <t xml:space="preserve">Mahogany                                                           </t>
    </r>
    <r>
      <rPr>
        <sz val="12"/>
        <color theme="1"/>
        <rFont val="MS Mincho"/>
        <family val="1"/>
        <charset val="128"/>
      </rPr>
      <t>マホガニー</t>
    </r>
  </si>
  <si>
    <r>
      <rPr>
        <sz val="12"/>
        <color theme="1"/>
        <rFont val="Times New Roman"/>
        <family val="1"/>
      </rPr>
      <t xml:space="preserve">Padauk                                                                  </t>
    </r>
    <r>
      <rPr>
        <sz val="12"/>
        <color theme="1"/>
        <rFont val="MS Mincho"/>
        <family val="1"/>
        <charset val="128"/>
      </rPr>
      <t>パドック</t>
    </r>
  </si>
  <si>
    <r>
      <rPr>
        <sz val="12"/>
        <color theme="1"/>
        <rFont val="Times New Roman"/>
        <family val="1"/>
      </rPr>
      <t xml:space="preserve">Indian Rosewood                                                     </t>
    </r>
    <r>
      <rPr>
        <sz val="12"/>
        <color theme="1"/>
        <rFont val="MS Mincho"/>
        <family val="1"/>
        <charset val="128"/>
      </rPr>
      <t>インディアン・</t>
    </r>
    <r>
      <rPr>
        <sz val="12"/>
        <color theme="1"/>
        <rFont val="ＭＳ Ｐ明朝"/>
        <family val="1"/>
        <charset val="128"/>
      </rPr>
      <t>ローズウッド</t>
    </r>
  </si>
  <si>
    <r>
      <rPr>
        <sz val="12"/>
        <color theme="1"/>
        <rFont val="Times New Roman"/>
        <family val="1"/>
      </rPr>
      <t xml:space="preserve">5A African ovangkol                       5A </t>
    </r>
    <r>
      <rPr>
        <sz val="12"/>
        <color theme="1"/>
        <rFont val="ＭＳ Ｐ明朝"/>
        <family val="1"/>
        <charset val="128"/>
      </rPr>
      <t>アフリカンオバンコール</t>
    </r>
  </si>
  <si>
    <r>
      <rPr>
        <sz val="12"/>
        <color theme="1"/>
        <rFont val="Times New Roman"/>
        <family val="1"/>
      </rPr>
      <t xml:space="preserve">Ebony                                                                        </t>
    </r>
    <r>
      <rPr>
        <sz val="12"/>
        <color theme="1"/>
        <rFont val="MS Mincho"/>
        <family val="1"/>
        <charset val="128"/>
      </rPr>
      <t>エボニー</t>
    </r>
  </si>
  <si>
    <r>
      <rPr>
        <sz val="12"/>
        <color theme="1"/>
        <rFont val="Times New Roman"/>
        <family val="1"/>
      </rPr>
      <t xml:space="preserve">Flame Maple                                                             </t>
    </r>
    <r>
      <rPr>
        <sz val="12"/>
        <color theme="1"/>
        <rFont val="MS Mincho"/>
        <family val="1"/>
        <charset val="128"/>
      </rPr>
      <t>フレイム・</t>
    </r>
    <r>
      <rPr>
        <sz val="12"/>
        <color theme="1"/>
        <rFont val="細明體"/>
        <family val="1"/>
        <charset val="136"/>
      </rPr>
      <t>メイプル</t>
    </r>
  </si>
  <si>
    <r>
      <rPr>
        <sz val="12"/>
        <color theme="1"/>
        <rFont val="Times New Roman"/>
        <family val="1"/>
      </rPr>
      <t xml:space="preserve">5A  KOA                                                                  </t>
    </r>
    <r>
      <rPr>
        <sz val="12"/>
        <color theme="1"/>
        <rFont val="Times New Roman"/>
        <family val="1"/>
      </rPr>
      <t>5A</t>
    </r>
    <r>
      <rPr>
        <sz val="12"/>
        <color theme="1"/>
        <rFont val="MS Mincho"/>
        <family val="1"/>
        <charset val="128"/>
      </rPr>
      <t>ハワイアン・コア</t>
    </r>
  </si>
  <si>
    <r>
      <t>L</t>
    </r>
    <r>
      <rPr>
        <sz val="12"/>
        <color theme="1"/>
        <rFont val="ＭＳ Ｐ明朝"/>
        <family val="1"/>
        <charset val="128"/>
      </rPr>
      <t>　　　　</t>
    </r>
    <r>
      <rPr>
        <sz val="12"/>
        <color theme="1"/>
        <rFont val="Times New Roman"/>
        <family val="1"/>
      </rPr>
      <t>L</t>
    </r>
    <r>
      <rPr>
        <sz val="12"/>
        <color theme="1"/>
        <rFont val="MS Mincho"/>
        <family val="1"/>
        <charset val="128"/>
      </rPr>
      <t>ボディ</t>
    </r>
    <phoneticPr fontId="44"/>
  </si>
  <si>
    <t>L</t>
    <phoneticPr fontId="44"/>
  </si>
  <si>
    <r>
      <t xml:space="preserve">3A  Apine Spruce   </t>
    </r>
    <r>
      <rPr>
        <sz val="12"/>
        <color theme="1"/>
        <rFont val="MS Mincho"/>
        <family val="1"/>
        <charset val="128"/>
      </rPr>
      <t>アルパイン・スプルース</t>
    </r>
    <phoneticPr fontId="44"/>
  </si>
  <si>
    <r>
      <t xml:space="preserve">Sharp Suqare Head </t>
    </r>
    <r>
      <rPr>
        <sz val="12"/>
        <color theme="1"/>
        <rFont val="MS Mincho"/>
        <family val="1"/>
        <charset val="128"/>
      </rPr>
      <t>鋭角スクエアヘッド</t>
    </r>
    <phoneticPr fontId="44"/>
  </si>
  <si>
    <r>
      <t xml:space="preserve">Round Suqare Head </t>
    </r>
    <r>
      <rPr>
        <sz val="12"/>
        <color theme="1"/>
        <rFont val="MS Mincho"/>
        <family val="1"/>
        <charset val="128"/>
      </rPr>
      <t>角丸スクエアヘッド</t>
    </r>
    <phoneticPr fontId="44"/>
  </si>
  <si>
    <r>
      <t xml:space="preserve">None  add Volute </t>
    </r>
    <r>
      <rPr>
        <sz val="12"/>
        <color rgb="FF000000"/>
        <rFont val="MS Mincho"/>
        <family val="1"/>
        <charset val="128"/>
      </rPr>
      <t>ボリュートあり</t>
    </r>
    <phoneticPr fontId="44"/>
  </si>
  <si>
    <t xml:space="preserve">ペグ
Machine head
</t>
    <phoneticPr fontId="44"/>
  </si>
  <si>
    <t xml:space="preserve">Royal Flower  RF </t>
    <phoneticPr fontId="44"/>
  </si>
  <si>
    <t>RF ロイヤル・フラワー</t>
    <phoneticPr fontId="44"/>
  </si>
  <si>
    <t>仕上げ塗装　Finish
Ayersの基本はネック側PU艶消し、ヘッドがPU艶出しです。</t>
    <rPh sb="25" eb="26">
      <t>ガワ</t>
    </rPh>
    <rPh sb="38" eb="40">
      <t>ツヤダセィ</t>
    </rPh>
    <phoneticPr fontId="44"/>
  </si>
  <si>
    <r>
      <t xml:space="preserve">PU Satin       </t>
    </r>
    <r>
      <rPr>
        <sz val="12"/>
        <color theme="1"/>
        <rFont val="MS Mincho"/>
        <family val="1"/>
        <charset val="128"/>
      </rPr>
      <t>つや</t>
    </r>
    <r>
      <rPr>
        <sz val="12"/>
        <color theme="1"/>
        <rFont val="ＭＳ Ｐ明朝"/>
        <family val="1"/>
        <charset val="128"/>
      </rPr>
      <t>消し</t>
    </r>
    <r>
      <rPr>
        <sz val="12"/>
        <color theme="1"/>
        <rFont val="MS Mincho"/>
        <family val="1"/>
        <charset val="128"/>
      </rPr>
      <t>（ヘッド、ボディ）</t>
    </r>
    <r>
      <rPr>
        <sz val="12"/>
        <color theme="1"/>
        <rFont val="Times New Roman"/>
        <family val="1"/>
      </rPr>
      <t xml:space="preserve"> </t>
    </r>
    <r>
      <rPr>
        <sz val="12"/>
        <color theme="1"/>
        <rFont val="MS Mincho"/>
        <family val="1"/>
        <charset val="128"/>
      </rPr>
      <t>ポリウレタン塗装</t>
    </r>
    <phoneticPr fontId="44"/>
  </si>
  <si>
    <r>
      <t xml:space="preserve">PU Open pore     </t>
    </r>
    <r>
      <rPr>
        <sz val="12"/>
        <color theme="1"/>
        <rFont val="ＭＳ Ｐ明朝"/>
        <family val="1"/>
        <charset val="128"/>
      </rPr>
      <t>オープンポア</t>
    </r>
    <r>
      <rPr>
        <sz val="12"/>
        <color theme="1"/>
        <rFont val="MS Mincho"/>
        <family val="1"/>
        <charset val="128"/>
      </rPr>
      <t>　（ヘッド、ボディ）</t>
    </r>
    <r>
      <rPr>
        <sz val="12"/>
        <color theme="1"/>
        <rFont val="Times New Roman"/>
        <family val="1"/>
      </rPr>
      <t xml:space="preserve"> </t>
    </r>
    <r>
      <rPr>
        <sz val="12"/>
        <color theme="1"/>
        <rFont val="MS Mincho"/>
        <family val="1"/>
        <charset val="128"/>
      </rPr>
      <t>ポリウレタン塗装</t>
    </r>
    <phoneticPr fontId="44"/>
  </si>
  <si>
    <t>Open pore     オープンポア
（ヘッド、ボディ）</t>
    <phoneticPr fontId="44"/>
  </si>
  <si>
    <t>Satin       つや消し
（ヘッド、ボディ）</t>
    <phoneticPr fontId="44"/>
  </si>
  <si>
    <t>NCラッカー　艶出し仕上げ　グロス</t>
    <rPh sb="7" eb="8">
      <t xml:space="preserve">ツヤ </t>
    </rPh>
    <rPh sb="10" eb="12">
      <t>シアゲ</t>
    </rPh>
    <phoneticPr fontId="44"/>
  </si>
  <si>
    <t>NCラッカー　つや消し仕上げ　サテン</t>
    <rPh sb="11" eb="13">
      <t>シアゲ</t>
    </rPh>
    <phoneticPr fontId="44"/>
  </si>
  <si>
    <t>サンバーストなどその他塗装のリクエスト</t>
    <phoneticPr fontId="44"/>
  </si>
  <si>
    <r>
      <t>44mm (</t>
    </r>
    <r>
      <rPr>
        <sz val="12"/>
        <color theme="1"/>
        <rFont val="MS Mincho"/>
        <family val="1"/>
        <charset val="128"/>
      </rPr>
      <t>実質</t>
    </r>
    <r>
      <rPr>
        <sz val="12"/>
        <color theme="1"/>
        <rFont val="Times New Roman"/>
        <family val="1"/>
      </rPr>
      <t>43.5mm</t>
    </r>
    <r>
      <rPr>
        <sz val="12"/>
        <color theme="1"/>
        <rFont val="ＭＳ Ｐ明朝"/>
        <family val="1"/>
        <charset val="128"/>
      </rPr>
      <t>）</t>
    </r>
    <rPh sb="6" eb="8">
      <t>ジッシテゥ</t>
    </rPh>
    <phoneticPr fontId="44"/>
  </si>
  <si>
    <r>
      <t xml:space="preserve">Diamond Volute
</t>
    </r>
    <r>
      <rPr>
        <sz val="12"/>
        <color rgb="FF000000"/>
        <rFont val="MS Mincho"/>
        <family val="1"/>
        <charset val="128"/>
      </rPr>
      <t>ダイヤモンド・ボリュート</t>
    </r>
    <phoneticPr fontId="44"/>
  </si>
  <si>
    <r>
      <t xml:space="preserve">NC Laqcuer  Gloss 
</t>
    </r>
    <r>
      <rPr>
        <sz val="12"/>
        <color theme="1"/>
        <rFont val="MS Mincho"/>
        <family val="1"/>
        <charset val="128"/>
      </rPr>
      <t>ラッカー つや出し</t>
    </r>
    <phoneticPr fontId="44"/>
  </si>
  <si>
    <r>
      <t xml:space="preserve">NC Laqcuer  Stain
</t>
    </r>
    <r>
      <rPr>
        <sz val="12"/>
        <color theme="1"/>
        <rFont val="MS Mincho"/>
        <family val="1"/>
        <charset val="128"/>
      </rPr>
      <t>ラッカー つや消し</t>
    </r>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</si>
</sst>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24" formatCode="\$#,##0_);[Red]\(\$#,##0\)"/>
    <numFmt numFmtId="176" formatCode="yyyy/mm/dd"/>
    <numFmt numFmtId="177" formatCode="\¥#,##0;[Red]&quot;¥-&quot;#,##0"/>
    <numFmt numFmtId="178" formatCode="0_);[Red]\(0\)"/>
  </numFmts>
  <fonts count="45">
    <font>
      <sz val="11"/>
      <color rgb="FF000000"/>
      <name val="Calibri"/>
      <scheme val="minor"/>
    </font>
    <font>
      <sz val="11"/>
      <color rgb="FF000000"/>
      <name val="HiraMinProN-W3"/>
    </font>
    <font>
      <b/>
      <sz val="18"/>
      <color rgb="FF000000"/>
      <name val="HiraMinProN-W3"/>
      <charset val="128"/>
    </font>
    <font>
      <sz val="12"/>
      <color rgb="FF000000"/>
      <name val="Yu Gothic"/>
      <family val="3"/>
      <charset val="128"/>
    </font>
    <font>
      <sz val="14"/>
      <color rgb="FF000000"/>
      <name val="Yu Gothic"/>
      <family val="3"/>
      <charset val="128"/>
    </font>
    <font>
      <sz val="18"/>
      <color rgb="FF000000"/>
      <name val="HiraMinProN-W3"/>
      <charset val="128"/>
    </font>
    <font>
      <sz val="12"/>
      <color theme="0"/>
      <name val="Yu Gothic"/>
      <family val="3"/>
      <charset val="128"/>
    </font>
    <font>
      <sz val="11"/>
      <color theme="0"/>
      <name val="Yu Gothic"/>
      <family val="3"/>
      <charset val="128"/>
    </font>
    <font>
      <sz val="11"/>
      <name val="Calibri"/>
      <family val="2"/>
    </font>
    <font>
      <b/>
      <sz val="14"/>
      <color rgb="FF000000"/>
      <name val="HiraMinProN-W3"/>
      <charset val="128"/>
    </font>
    <font>
      <sz val="11"/>
      <color rgb="FF000000"/>
      <name val="Yu Gothic"/>
      <family val="3"/>
      <charset val="128"/>
    </font>
    <font>
      <sz val="12"/>
      <color rgb="FF000000"/>
      <name val="HiraMinProN-W3"/>
      <charset val="128"/>
    </font>
    <font>
      <sz val="12"/>
      <color theme="1"/>
      <name val="Times New Roman"/>
      <family val="1"/>
    </font>
    <font>
      <sz val="12"/>
      <color theme="1"/>
      <name val="MS PMincho"/>
      <family val="1"/>
      <charset val="128"/>
    </font>
    <font>
      <sz val="12"/>
      <color theme="1"/>
      <name val="PMingLiU"/>
      <family val="1"/>
      <charset val="136"/>
    </font>
    <font>
      <sz val="18"/>
      <color rgb="FF000000"/>
      <name val="HGS創英角ｺﾞｼｯｸUB"/>
      <family val="2"/>
      <charset val="128"/>
    </font>
    <font>
      <sz val="12"/>
      <color theme="1"/>
      <name val="MS Mincho"/>
      <family val="1"/>
      <charset val="128"/>
    </font>
    <font>
      <sz val="12"/>
      <color theme="1"/>
      <name val="HiraMinProN-W3"/>
      <charset val="128"/>
    </font>
    <font>
      <sz val="8"/>
      <color rgb="FF000000"/>
      <name val="HiraMinProN-W3"/>
      <charset val="128"/>
    </font>
    <font>
      <sz val="11"/>
      <color rgb="FF000000"/>
      <name val="Arial"/>
      <family val="2"/>
    </font>
    <font>
      <sz val="11"/>
      <color rgb="FF000000"/>
      <name val="MS Mincho"/>
      <family val="1"/>
      <charset val="128"/>
    </font>
    <font>
      <sz val="12"/>
      <color rgb="FF000000"/>
      <name val="Times New Roman"/>
      <family val="1"/>
    </font>
    <font>
      <sz val="12"/>
      <color rgb="FF000000"/>
      <name val="PMingLiU"/>
      <family val="1"/>
      <charset val="136"/>
    </font>
    <font>
      <i/>
      <sz val="11"/>
      <color rgb="FF000000"/>
      <name val="HiraMinProN-W3"/>
      <charset val="128"/>
    </font>
    <font>
      <sz val="9"/>
      <color rgb="FF000000"/>
      <name val="HiraMinProN-W3"/>
      <charset val="128"/>
    </font>
    <font>
      <i/>
      <sz val="11"/>
      <color rgb="FF000000"/>
      <name val="Yu Gothic"/>
      <family val="3"/>
      <charset val="128"/>
    </font>
    <font>
      <sz val="12"/>
      <color rgb="FF000000"/>
      <name val="MS Mincho"/>
      <family val="1"/>
      <charset val="128"/>
    </font>
    <font>
      <b/>
      <sz val="12"/>
      <color rgb="FF000000"/>
      <name val="Yu Gothic"/>
      <family val="3"/>
      <charset val="128"/>
    </font>
    <font>
      <b/>
      <sz val="22"/>
      <color rgb="FF000000"/>
      <name val="ＭＳ ゴシック"/>
      <family val="2"/>
      <charset val="128"/>
    </font>
    <font>
      <sz val="11"/>
      <color theme="1"/>
      <name val="Calibri"/>
      <family val="2"/>
      <scheme val="minor"/>
    </font>
    <font>
      <sz val="6"/>
      <color rgb="FF000000"/>
      <name val="Times New Roman"/>
      <family val="1"/>
    </font>
    <font>
      <sz val="6"/>
      <color rgb="FF000000"/>
      <name val="HiraMinProN-W3"/>
      <charset val="128"/>
    </font>
    <font>
      <sz val="12"/>
      <color rgb="FF000000"/>
      <name val="ヒラギノ明朝 ProN"/>
      <family val="1"/>
      <charset val="128"/>
    </font>
    <font>
      <sz val="12"/>
      <color theme="1"/>
      <name val="ヒラギノ明朝 ProN"/>
      <charset val="128"/>
    </font>
    <font>
      <sz val="12"/>
      <color theme="1"/>
      <name val="ＭＳ Ｐ明朝"/>
      <family val="1"/>
      <charset val="128"/>
    </font>
    <font>
      <sz val="12"/>
      <color rgb="FF000000"/>
      <name val="ヒラギノ明朝 ProN"/>
      <charset val="128"/>
    </font>
    <font>
      <sz val="12"/>
      <color rgb="FF000000"/>
      <name val="新細明體"/>
      <family val="1"/>
      <charset val="136"/>
    </font>
    <font>
      <sz val="11"/>
      <color rgb="FF000000"/>
      <name val="Times New Roman"/>
      <family val="1"/>
    </font>
    <font>
      <sz val="11"/>
      <color rgb="FF000000"/>
      <name val="HiraMinProN-W3"/>
      <charset val="128"/>
    </font>
    <font>
      <sz val="11"/>
      <color rgb="FF000000"/>
      <name val="ヒラギノ明朝 ProN"/>
      <charset val="128"/>
    </font>
    <font>
      <sz val="10"/>
      <color rgb="FF000000"/>
      <name val="Yu Gothic"/>
      <family val="3"/>
      <charset val="128"/>
    </font>
    <font>
      <sz val="10"/>
      <color rgb="FF000000"/>
      <name val="ヒラギノ明朝 ProN"/>
      <charset val="128"/>
    </font>
    <font>
      <sz val="12"/>
      <color rgb="FF000000"/>
      <name val="ＭＳ Ｐ明朝"/>
      <family val="1"/>
      <charset val="128"/>
    </font>
    <font>
      <sz val="12"/>
      <color theme="1"/>
      <name val="細明體"/>
      <family val="1"/>
      <charset val="136"/>
    </font>
    <font>
      <sz val="6"/>
      <name val="Calibri"/>
      <family val="3"/>
      <charset val="128"/>
      <scheme val="minor"/>
    </font>
  </fonts>
  <fills count="10">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CD5B5"/>
        <bgColor rgb="FFFCD5B5"/>
      </patternFill>
    </fill>
    <fill>
      <patternFill patternType="solid">
        <fgColor rgb="FFF2DCDB"/>
        <bgColor rgb="FFF2DCDB"/>
      </patternFill>
    </fill>
    <fill>
      <patternFill patternType="solid">
        <fgColor rgb="FFEEECE1"/>
        <bgColor rgb="FFEEECE1"/>
      </patternFill>
    </fill>
    <fill>
      <patternFill patternType="solid">
        <fgColor rgb="FFC5E0B3"/>
        <bgColor rgb="FFC5E0B3"/>
      </patternFill>
    </fill>
    <fill>
      <patternFill patternType="solid">
        <fgColor rgb="FFF7CAAC"/>
        <bgColor rgb="FFF7CAAC"/>
      </patternFill>
    </fill>
    <fill>
      <patternFill patternType="solid">
        <fgColor rgb="FFDCE6F2"/>
        <bgColor rgb="FFDCE6F2"/>
      </patternFill>
    </fill>
  </fills>
  <borders count="74">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medium">
        <color rgb="FF000000"/>
      </right>
      <top/>
      <bottom style="medium">
        <color rgb="FF000000"/>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medium">
        <color rgb="FF000000"/>
      </right>
      <top/>
      <bottom style="medium">
        <color rgb="FF000000"/>
      </bottom>
      <diagonal/>
    </border>
    <border>
      <left style="thin">
        <color rgb="FF000000"/>
      </left>
      <right/>
      <top/>
      <bottom style="medium">
        <color rgb="FF000000"/>
      </bottom>
      <diagonal/>
    </border>
    <border>
      <left style="medium">
        <color rgb="FF000000"/>
      </left>
      <right/>
      <top/>
      <bottom/>
      <diagonal/>
    </border>
    <border>
      <left style="thin">
        <color rgb="FF000000"/>
      </left>
      <right/>
      <top style="thin">
        <color rgb="FF000000"/>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right/>
      <top/>
      <bottom/>
      <diagonal/>
    </border>
    <border>
      <left style="thin">
        <color rgb="FF000000"/>
      </left>
      <right/>
      <top style="medium">
        <color rgb="FF000000"/>
      </top>
      <bottom/>
      <diagonal/>
    </border>
    <border>
      <left/>
      <right/>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diagonal/>
    </border>
    <border>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top style="medium">
        <color rgb="FF000000"/>
      </top>
      <bottom/>
      <diagonal/>
    </border>
    <border>
      <left/>
      <right/>
      <top/>
      <bottom/>
      <diagonal/>
    </border>
    <border>
      <left style="medium">
        <color rgb="FF000000"/>
      </left>
      <right/>
      <top style="medium">
        <color rgb="FF000000"/>
      </top>
      <bottom style="medium">
        <color rgb="FF000000"/>
      </bottom>
      <diagonal/>
    </border>
    <border>
      <left/>
      <right/>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97">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176" fontId="4" fillId="0" borderId="0" xfId="0" applyNumberFormat="1" applyFont="1" applyAlignment="1">
      <alignment horizontal="center" vertical="center"/>
    </xf>
    <xf numFmtId="0" fontId="5" fillId="0" borderId="0" xfId="0" applyFont="1" applyAlignment="1">
      <alignment vertical="center"/>
    </xf>
    <xf numFmtId="0" fontId="6" fillId="0" borderId="0" xfId="0" applyFont="1" applyAlignment="1">
      <alignment horizontal="right" vertical="center"/>
    </xf>
    <xf numFmtId="177" fontId="7" fillId="0" borderId="0" xfId="0" applyNumberFormat="1" applyFont="1" applyAlignment="1">
      <alignment horizontal="left" vertical="center"/>
    </xf>
    <xf numFmtId="177" fontId="9" fillId="0" borderId="0" xfId="0" applyNumberFormat="1" applyFont="1" applyAlignment="1">
      <alignment horizontal="center" vertical="center"/>
    </xf>
    <xf numFmtId="0" fontId="10" fillId="2" borderId="5" xfId="0" applyFont="1" applyFill="1" applyBorder="1" applyAlignment="1">
      <alignment horizontal="center" vertical="center"/>
    </xf>
    <xf numFmtId="178" fontId="12" fillId="0" borderId="5" xfId="0" applyNumberFormat="1" applyFont="1" applyBorder="1" applyAlignment="1">
      <alignment vertical="center" wrapText="1"/>
    </xf>
    <xf numFmtId="178" fontId="13" fillId="0" borderId="5" xfId="0" applyNumberFormat="1" applyFont="1" applyBorder="1" applyAlignment="1">
      <alignment horizontal="center" vertical="center" wrapText="1"/>
    </xf>
    <xf numFmtId="178" fontId="14" fillId="0" borderId="5" xfId="0" applyNumberFormat="1" applyFont="1" applyBorder="1" applyAlignment="1">
      <alignment horizontal="center" vertical="center" wrapText="1"/>
    </xf>
    <xf numFmtId="177" fontId="10" fillId="0" borderId="5" xfId="0" applyNumberFormat="1" applyFont="1" applyBorder="1" applyAlignment="1">
      <alignment horizontal="center" vertical="center"/>
    </xf>
    <xf numFmtId="0" fontId="10" fillId="2" borderId="11" xfId="0" applyFont="1" applyFill="1" applyBorder="1" applyAlignment="1">
      <alignment horizontal="center" vertical="center"/>
    </xf>
    <xf numFmtId="178" fontId="12" fillId="0" borderId="11" xfId="0" applyNumberFormat="1" applyFont="1" applyBorder="1" applyAlignment="1">
      <alignment vertical="center" wrapText="1"/>
    </xf>
    <xf numFmtId="178" fontId="14" fillId="0" borderId="11" xfId="0" applyNumberFormat="1" applyFont="1" applyBorder="1" applyAlignment="1">
      <alignment horizontal="center" vertical="center" wrapText="1"/>
    </xf>
    <xf numFmtId="177" fontId="10" fillId="0" borderId="11" xfId="0" applyNumberFormat="1" applyFont="1" applyBorder="1" applyAlignment="1">
      <alignment horizontal="center" vertical="center"/>
    </xf>
    <xf numFmtId="178" fontId="13" fillId="0" borderId="11" xfId="0" applyNumberFormat="1" applyFont="1" applyBorder="1" applyAlignment="1">
      <alignment horizontal="center" vertical="center" wrapText="1"/>
    </xf>
    <xf numFmtId="178" fontId="12" fillId="0" borderId="11" xfId="0" applyNumberFormat="1" applyFont="1" applyBorder="1" applyAlignment="1">
      <alignment horizontal="center" vertical="center" wrapText="1"/>
    </xf>
    <xf numFmtId="178" fontId="16" fillId="0" borderId="11" xfId="0" applyNumberFormat="1" applyFont="1" applyBorder="1" applyAlignment="1">
      <alignment horizontal="center" vertical="center" wrapText="1"/>
    </xf>
    <xf numFmtId="177" fontId="10" fillId="0" borderId="14" xfId="0" applyNumberFormat="1" applyFont="1" applyBorder="1" applyAlignment="1">
      <alignment horizontal="center" vertical="center"/>
    </xf>
    <xf numFmtId="0" fontId="10" fillId="2" borderId="18" xfId="0" applyFont="1" applyFill="1" applyBorder="1" applyAlignment="1">
      <alignment horizontal="center" vertical="center"/>
    </xf>
    <xf numFmtId="178" fontId="12" fillId="0" borderId="18" xfId="0" applyNumberFormat="1" applyFont="1" applyBorder="1" applyAlignment="1">
      <alignment vertical="center" wrapText="1"/>
    </xf>
    <xf numFmtId="178" fontId="12" fillId="0" borderId="19" xfId="0" applyNumberFormat="1" applyFont="1" applyBorder="1" applyAlignment="1">
      <alignment horizontal="center" vertical="center" wrapText="1"/>
    </xf>
    <xf numFmtId="178" fontId="12" fillId="0" borderId="18" xfId="0" applyNumberFormat="1" applyFont="1" applyBorder="1" applyAlignment="1">
      <alignment horizontal="center" vertical="center" wrapText="1"/>
    </xf>
    <xf numFmtId="177" fontId="10" fillId="0" borderId="19" xfId="0" applyNumberFormat="1" applyFont="1" applyBorder="1" applyAlignment="1">
      <alignment horizontal="center" vertical="center"/>
    </xf>
    <xf numFmtId="0" fontId="10" fillId="4" borderId="14" xfId="0" applyFont="1" applyFill="1" applyBorder="1" applyAlignment="1">
      <alignment horizontal="center" vertical="center"/>
    </xf>
    <xf numFmtId="177" fontId="10" fillId="4" borderId="14" xfId="0" applyNumberFormat="1" applyFont="1" applyFill="1" applyBorder="1" applyAlignment="1">
      <alignment horizontal="center" vertical="center"/>
    </xf>
    <xf numFmtId="178" fontId="16" fillId="0" borderId="5" xfId="0" applyNumberFormat="1" applyFont="1" applyBorder="1" applyAlignment="1">
      <alignment horizontal="center" vertical="center" wrapText="1"/>
    </xf>
    <xf numFmtId="178" fontId="17" fillId="0" borderId="5" xfId="0" applyNumberFormat="1" applyFont="1" applyBorder="1" applyAlignment="1">
      <alignment horizontal="center" vertical="center" wrapText="1"/>
    </xf>
    <xf numFmtId="0" fontId="18" fillId="0" borderId="22" xfId="0" applyFont="1" applyBorder="1" applyAlignment="1">
      <alignment horizontal="center" wrapText="1"/>
    </xf>
    <xf numFmtId="0" fontId="10" fillId="2" borderId="26" xfId="0" applyFont="1" applyFill="1" applyBorder="1" applyAlignment="1">
      <alignment horizontal="center" vertical="center"/>
    </xf>
    <xf numFmtId="178" fontId="12" fillId="0" borderId="27" xfId="0" applyNumberFormat="1" applyFont="1" applyBorder="1" applyAlignment="1">
      <alignment vertical="center" wrapText="1"/>
    </xf>
    <xf numFmtId="178" fontId="16" fillId="0" borderId="27" xfId="0" applyNumberFormat="1" applyFont="1" applyBorder="1" applyAlignment="1">
      <alignment horizontal="center" vertical="center" wrapText="1"/>
    </xf>
    <xf numFmtId="177" fontId="10" fillId="0" borderId="28" xfId="0" applyNumberFormat="1" applyFont="1" applyBorder="1" applyAlignment="1">
      <alignment horizontal="center" vertical="center"/>
    </xf>
    <xf numFmtId="0" fontId="10" fillId="4" borderId="29" xfId="0" applyFont="1" applyFill="1" applyBorder="1" applyAlignment="1">
      <alignment horizontal="center" vertical="center"/>
    </xf>
    <xf numFmtId="177" fontId="10" fillId="4" borderId="29" xfId="0" applyNumberFormat="1" applyFont="1" applyFill="1" applyBorder="1" applyAlignment="1">
      <alignment horizontal="center" vertical="center"/>
    </xf>
    <xf numFmtId="0" fontId="1" fillId="0" borderId="11" xfId="0" applyFont="1" applyBorder="1" applyAlignment="1">
      <alignment horizontal="center" vertical="center" wrapText="1"/>
    </xf>
    <xf numFmtId="178" fontId="13" fillId="0" borderId="18" xfId="0" applyNumberFormat="1" applyFont="1" applyBorder="1" applyAlignment="1">
      <alignment horizontal="center" vertical="center" wrapText="1"/>
    </xf>
    <xf numFmtId="0" fontId="19" fillId="4" borderId="14" xfId="0" applyFont="1" applyFill="1" applyBorder="1" applyAlignment="1">
      <alignment horizontal="center" vertical="center"/>
    </xf>
    <xf numFmtId="0" fontId="10" fillId="2" borderId="35" xfId="0" applyFont="1" applyFill="1" applyBorder="1" applyAlignment="1">
      <alignment horizontal="center" vertical="center"/>
    </xf>
    <xf numFmtId="178" fontId="12" fillId="0" borderId="36" xfId="0" applyNumberFormat="1" applyFont="1" applyBorder="1" applyAlignment="1">
      <alignment vertical="center" wrapText="1"/>
    </xf>
    <xf numFmtId="178" fontId="16" fillId="0" borderId="36" xfId="0" applyNumberFormat="1" applyFont="1" applyBorder="1" applyAlignment="1">
      <alignment horizontal="center" vertical="center" wrapText="1"/>
    </xf>
    <xf numFmtId="177" fontId="10" fillId="0" borderId="36" xfId="0" applyNumberFormat="1" applyFont="1" applyBorder="1" applyAlignment="1">
      <alignment horizontal="center" vertical="center"/>
    </xf>
    <xf numFmtId="177" fontId="1" fillId="0" borderId="37" xfId="0" applyNumberFormat="1" applyFont="1" applyBorder="1" applyAlignment="1">
      <alignment horizontal="center" vertical="center"/>
    </xf>
    <xf numFmtId="0" fontId="20" fillId="0" borderId="11" xfId="0" applyFont="1" applyBorder="1" applyAlignment="1">
      <alignment horizontal="center" vertical="center" wrapText="1"/>
    </xf>
    <xf numFmtId="178" fontId="21" fillId="0" borderId="11" xfId="0" applyNumberFormat="1" applyFont="1" applyBorder="1" applyAlignment="1">
      <alignment vertical="center" wrapText="1"/>
    </xf>
    <xf numFmtId="178" fontId="12" fillId="0" borderId="27" xfId="0" applyNumberFormat="1" applyFont="1" applyBorder="1" applyAlignment="1">
      <alignment horizontal="center" vertical="center" wrapText="1"/>
    </xf>
    <xf numFmtId="177" fontId="10" fillId="0" borderId="41" xfId="0" applyNumberFormat="1" applyFont="1" applyBorder="1" applyAlignment="1">
      <alignment horizontal="center" vertical="center"/>
    </xf>
    <xf numFmtId="178" fontId="12" fillId="0" borderId="5" xfId="0" applyNumberFormat="1" applyFont="1" applyBorder="1" applyAlignment="1">
      <alignment horizontal="center" vertical="center" wrapText="1"/>
    </xf>
    <xf numFmtId="0" fontId="1" fillId="0" borderId="12" xfId="0" applyFont="1" applyBorder="1" applyAlignment="1">
      <alignment horizontal="center" wrapText="1"/>
    </xf>
    <xf numFmtId="177" fontId="1" fillId="0" borderId="42" xfId="0" applyNumberFormat="1" applyFont="1" applyBorder="1" applyAlignment="1">
      <alignment horizontal="center" vertical="center"/>
    </xf>
    <xf numFmtId="178" fontId="14" fillId="0" borderId="36" xfId="0" applyNumberFormat="1" applyFont="1" applyBorder="1" applyAlignment="1">
      <alignment horizontal="center" vertical="center" wrapText="1"/>
    </xf>
    <xf numFmtId="177" fontId="10" fillId="0" borderId="23" xfId="0" applyNumberFormat="1" applyFont="1" applyBorder="1" applyAlignment="1">
      <alignment horizontal="center" vertical="center"/>
    </xf>
    <xf numFmtId="177" fontId="10" fillId="0" borderId="48" xfId="0" applyNumberFormat="1" applyFont="1" applyBorder="1" applyAlignment="1">
      <alignment horizontal="center" vertical="center"/>
    </xf>
    <xf numFmtId="177" fontId="1" fillId="0" borderId="37" xfId="0" applyNumberFormat="1" applyFont="1" applyBorder="1" applyAlignment="1">
      <alignment vertical="center"/>
    </xf>
    <xf numFmtId="178" fontId="16" fillId="0" borderId="18" xfId="0" applyNumberFormat="1" applyFont="1" applyBorder="1" applyAlignment="1">
      <alignment horizontal="center" vertical="center" wrapText="1"/>
    </xf>
    <xf numFmtId="177" fontId="10" fillId="0" borderId="18" xfId="0" applyNumberFormat="1" applyFont="1" applyBorder="1" applyAlignment="1">
      <alignment horizontal="center" vertical="center"/>
    </xf>
    <xf numFmtId="178" fontId="22" fillId="0" borderId="5" xfId="0" applyNumberFormat="1" applyFont="1" applyBorder="1" applyAlignment="1">
      <alignment vertical="center" wrapText="1"/>
    </xf>
    <xf numFmtId="178" fontId="22" fillId="0" borderId="11" xfId="0" applyNumberFormat="1" applyFont="1" applyBorder="1" applyAlignment="1">
      <alignment vertical="center" wrapText="1"/>
    </xf>
    <xf numFmtId="178" fontId="22" fillId="0" borderId="27" xfId="0" applyNumberFormat="1" applyFont="1" applyBorder="1" applyAlignment="1">
      <alignment vertical="center" wrapText="1"/>
    </xf>
    <xf numFmtId="177" fontId="10" fillId="0" borderId="27" xfId="0" applyNumberFormat="1" applyFont="1" applyBorder="1" applyAlignment="1">
      <alignment horizontal="center" vertical="center"/>
    </xf>
    <xf numFmtId="177" fontId="1" fillId="0" borderId="49" xfId="0" applyNumberFormat="1" applyFont="1" applyBorder="1" applyAlignment="1">
      <alignment vertical="center"/>
    </xf>
    <xf numFmtId="0" fontId="23" fillId="0" borderId="0" xfId="0" applyFont="1" applyAlignment="1">
      <alignment horizontal="center" vertical="center"/>
    </xf>
    <xf numFmtId="0" fontId="10" fillId="5" borderId="5" xfId="0" applyFont="1" applyFill="1" applyBorder="1" applyAlignment="1">
      <alignment horizontal="center" vertical="center"/>
    </xf>
    <xf numFmtId="0" fontId="10" fillId="5" borderId="11" xfId="0" applyFont="1" applyFill="1" applyBorder="1" applyAlignment="1">
      <alignment horizontal="center" vertical="center"/>
    </xf>
    <xf numFmtId="178" fontId="21" fillId="0" borderId="11" xfId="0" applyNumberFormat="1" applyFont="1" applyBorder="1" applyAlignment="1">
      <alignment horizontal="center" vertical="center" wrapText="1"/>
    </xf>
    <xf numFmtId="0" fontId="10" fillId="5" borderId="18" xfId="0" applyFont="1" applyFill="1" applyBorder="1" applyAlignment="1">
      <alignment horizontal="center" vertical="center"/>
    </xf>
    <xf numFmtId="178" fontId="21" fillId="0" borderId="18" xfId="0" applyNumberFormat="1" applyFont="1" applyBorder="1" applyAlignment="1">
      <alignment vertical="center" wrapText="1"/>
    </xf>
    <xf numFmtId="178" fontId="21" fillId="0" borderId="18" xfId="0" applyNumberFormat="1" applyFont="1" applyBorder="1" applyAlignment="1">
      <alignment horizontal="center" vertical="center" wrapText="1"/>
    </xf>
    <xf numFmtId="177" fontId="10" fillId="4" borderId="56" xfId="0" applyNumberFormat="1" applyFont="1" applyFill="1" applyBorder="1" applyAlignment="1">
      <alignment horizontal="center" vertical="center"/>
    </xf>
    <xf numFmtId="178" fontId="21" fillId="0" borderId="27" xfId="0" applyNumberFormat="1" applyFont="1" applyBorder="1" applyAlignment="1">
      <alignment vertical="center" wrapText="1"/>
    </xf>
    <xf numFmtId="178" fontId="21" fillId="0" borderId="43" xfId="0" applyNumberFormat="1" applyFont="1" applyBorder="1" applyAlignment="1">
      <alignment horizontal="center" vertical="center" wrapText="1"/>
    </xf>
    <xf numFmtId="0" fontId="10" fillId="6" borderId="5" xfId="0" applyFont="1" applyFill="1" applyBorder="1" applyAlignment="1">
      <alignment horizontal="center" vertical="center"/>
    </xf>
    <xf numFmtId="0" fontId="10" fillId="6" borderId="11" xfId="0" applyFont="1" applyFill="1" applyBorder="1" applyAlignment="1">
      <alignment horizontal="center" vertical="center"/>
    </xf>
    <xf numFmtId="0" fontId="10" fillId="6" borderId="18" xfId="0" applyFont="1" applyFill="1" applyBorder="1" applyAlignment="1">
      <alignment horizontal="center" vertical="center"/>
    </xf>
    <xf numFmtId="0" fontId="10" fillId="7" borderId="61" xfId="0" applyFont="1" applyFill="1" applyBorder="1" applyAlignment="1">
      <alignment horizontal="center" vertical="center"/>
    </xf>
    <xf numFmtId="0" fontId="10" fillId="7" borderId="35" xfId="0" applyFont="1" applyFill="1" applyBorder="1" applyAlignment="1">
      <alignment horizontal="center" vertical="center"/>
    </xf>
    <xf numFmtId="0" fontId="10" fillId="8" borderId="63" xfId="0" applyFont="1" applyFill="1" applyBorder="1" applyAlignment="1">
      <alignment horizontal="center" vertical="center"/>
    </xf>
    <xf numFmtId="177" fontId="10" fillId="4" borderId="63" xfId="0" applyNumberFormat="1" applyFont="1" applyFill="1" applyBorder="1" applyAlignment="1">
      <alignment horizontal="center" vertical="center"/>
    </xf>
    <xf numFmtId="0" fontId="10" fillId="8" borderId="14" xfId="0" applyFont="1" applyFill="1" applyBorder="1" applyAlignment="1">
      <alignment horizontal="center" vertical="center"/>
    </xf>
    <xf numFmtId="0" fontId="10" fillId="7" borderId="65" xfId="0" applyFont="1" applyFill="1" applyBorder="1" applyAlignment="1">
      <alignment horizontal="center" vertical="center"/>
    </xf>
    <xf numFmtId="0" fontId="10" fillId="0" borderId="2" xfId="0" applyFont="1" applyBorder="1" applyAlignment="1">
      <alignment horizontal="center" vertical="center"/>
    </xf>
    <xf numFmtId="177" fontId="10" fillId="0" borderId="2" xfId="0" applyNumberFormat="1" applyFont="1" applyBorder="1" applyAlignment="1">
      <alignment horizontal="center" vertical="center"/>
    </xf>
    <xf numFmtId="0" fontId="10" fillId="9" borderId="5" xfId="0" applyFont="1" applyFill="1" applyBorder="1" applyAlignment="1">
      <alignment horizontal="center" vertical="center"/>
    </xf>
    <xf numFmtId="0" fontId="10" fillId="9" borderId="11" xfId="0" applyFont="1" applyFill="1" applyBorder="1" applyAlignment="1">
      <alignment horizontal="center" vertical="center"/>
    </xf>
    <xf numFmtId="0" fontId="10" fillId="9" borderId="26" xfId="0" applyFont="1" applyFill="1" applyBorder="1" applyAlignment="1">
      <alignment horizontal="center" vertical="center"/>
    </xf>
    <xf numFmtId="0" fontId="19" fillId="4" borderId="29" xfId="0" applyFont="1" applyFill="1" applyBorder="1" applyAlignment="1">
      <alignment horizontal="center" vertical="center"/>
    </xf>
    <xf numFmtId="0" fontId="10" fillId="9" borderId="18" xfId="0" applyFont="1" applyFill="1" applyBorder="1" applyAlignment="1">
      <alignment horizontal="center" vertical="center"/>
    </xf>
    <xf numFmtId="0" fontId="10" fillId="4" borderId="68" xfId="0" applyFont="1" applyFill="1" applyBorder="1" applyAlignment="1">
      <alignment horizontal="center" vertical="center"/>
    </xf>
    <xf numFmtId="178" fontId="13" fillId="0" borderId="27" xfId="0" applyNumberFormat="1" applyFont="1" applyBorder="1" applyAlignment="1">
      <alignment horizontal="center" vertical="center" wrapText="1"/>
    </xf>
    <xf numFmtId="177" fontId="10" fillId="0" borderId="70" xfId="0" applyNumberFormat="1" applyFont="1" applyBorder="1" applyAlignment="1">
      <alignment horizontal="center" vertical="center"/>
    </xf>
    <xf numFmtId="0" fontId="1" fillId="0" borderId="71" xfId="0" applyFont="1" applyBorder="1" applyAlignment="1">
      <alignment horizontal="center" vertical="center"/>
    </xf>
    <xf numFmtId="178" fontId="17" fillId="0" borderId="11" xfId="0" applyNumberFormat="1" applyFont="1" applyBorder="1" applyAlignment="1">
      <alignment horizontal="center"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177" fontId="1" fillId="0" borderId="7" xfId="0" applyNumberFormat="1" applyFont="1" applyBorder="1" applyAlignment="1">
      <alignment vertical="center"/>
    </xf>
    <xf numFmtId="0" fontId="1" fillId="0" borderId="11" xfId="0" applyFont="1" applyBorder="1" applyAlignment="1">
      <alignment horizontal="left" vertical="center"/>
    </xf>
    <xf numFmtId="177" fontId="1" fillId="0" borderId="13" xfId="0" applyNumberFormat="1" applyFont="1" applyBorder="1" applyAlignment="1">
      <alignment vertical="center"/>
    </xf>
    <xf numFmtId="0" fontId="1" fillId="0" borderId="11" xfId="0" applyFont="1" applyBorder="1" applyAlignment="1">
      <alignment horizontal="center" vertical="center"/>
    </xf>
    <xf numFmtId="178" fontId="13" fillId="0" borderId="11" xfId="0" applyNumberFormat="1" applyFont="1" applyBorder="1" applyAlignment="1">
      <alignment vertical="center" wrapText="1"/>
    </xf>
    <xf numFmtId="178" fontId="13" fillId="0" borderId="5" xfId="0" applyNumberFormat="1" applyFont="1" applyBorder="1" applyAlignment="1">
      <alignment vertical="center" wrapText="1"/>
    </xf>
    <xf numFmtId="178" fontId="16" fillId="8" borderId="11" xfId="0" applyNumberFormat="1" applyFont="1" applyFill="1" applyBorder="1" applyAlignment="1">
      <alignment vertical="center" wrapText="1"/>
    </xf>
    <xf numFmtId="0" fontId="20" fillId="0" borderId="18" xfId="0" applyFont="1" applyBorder="1" applyAlignment="1">
      <alignment horizontal="center" vertical="center"/>
    </xf>
    <xf numFmtId="0" fontId="1" fillId="4" borderId="14" xfId="0" applyFont="1" applyFill="1" applyBorder="1" applyAlignment="1">
      <alignment horizontal="center" vertical="center"/>
    </xf>
    <xf numFmtId="178" fontId="17" fillId="0" borderId="36" xfId="0" applyNumberFormat="1" applyFont="1" applyBorder="1" applyAlignment="1">
      <alignment horizontal="center" vertical="center" wrapText="1"/>
    </xf>
    <xf numFmtId="177" fontId="10" fillId="0" borderId="72" xfId="0" applyNumberFormat="1" applyFont="1" applyBorder="1" applyAlignment="1">
      <alignment horizontal="center" vertical="center"/>
    </xf>
    <xf numFmtId="178" fontId="16" fillId="0" borderId="18" xfId="0" applyNumberFormat="1" applyFont="1" applyBorder="1" applyAlignment="1">
      <alignment vertical="center" wrapText="1"/>
    </xf>
    <xf numFmtId="177" fontId="27" fillId="5" borderId="14" xfId="0" applyNumberFormat="1" applyFont="1" applyFill="1" applyBorder="1" applyAlignment="1">
      <alignment horizontal="center" vertical="center" wrapText="1"/>
    </xf>
    <xf numFmtId="0" fontId="1" fillId="0" borderId="16" xfId="0" applyFont="1" applyBorder="1" applyAlignment="1">
      <alignment horizontal="center" vertical="center"/>
    </xf>
    <xf numFmtId="177" fontId="27" fillId="5" borderId="14" xfId="0" applyNumberFormat="1" applyFont="1" applyFill="1" applyBorder="1" applyAlignment="1">
      <alignment horizontal="center" vertical="center"/>
    </xf>
    <xf numFmtId="177" fontId="27" fillId="5" borderId="63" xfId="0" applyNumberFormat="1" applyFont="1" applyFill="1" applyBorder="1" applyAlignment="1">
      <alignment horizontal="center" vertical="center"/>
    </xf>
    <xf numFmtId="0" fontId="28" fillId="0" borderId="73" xfId="0" applyFont="1" applyBorder="1" applyAlignment="1">
      <alignment horizontal="center" vertical="center"/>
    </xf>
    <xf numFmtId="177" fontId="28" fillId="5" borderId="14" xfId="0" applyNumberFormat="1" applyFont="1" applyFill="1" applyBorder="1" applyAlignment="1">
      <alignment horizontal="center" vertical="center"/>
    </xf>
    <xf numFmtId="177" fontId="27" fillId="5" borderId="63" xfId="0" applyNumberFormat="1" applyFont="1" applyFill="1" applyBorder="1" applyAlignment="1">
      <alignment horizontal="center" vertical="center" wrapText="1"/>
    </xf>
    <xf numFmtId="177" fontId="1" fillId="0" borderId="0" xfId="0" applyNumberFormat="1" applyFont="1" applyAlignment="1">
      <alignment horizontal="center" vertical="center"/>
    </xf>
    <xf numFmtId="0" fontId="11" fillId="0" borderId="0" xfId="0" applyFont="1" applyAlignment="1">
      <alignment horizontal="center" vertical="center"/>
    </xf>
    <xf numFmtId="0" fontId="21" fillId="0" borderId="0" xfId="0" applyFont="1" applyAlignment="1">
      <alignment horizontal="center" vertical="center"/>
    </xf>
    <xf numFmtId="0" fontId="29" fillId="0" borderId="0" xfId="0" applyFont="1" applyAlignment="1">
      <alignment vertical="center"/>
    </xf>
    <xf numFmtId="24" fontId="30" fillId="0" borderId="0" xfId="0" applyNumberFormat="1" applyFont="1" applyAlignment="1">
      <alignment vertical="center"/>
    </xf>
    <xf numFmtId="0" fontId="31" fillId="0" borderId="0" xfId="0" applyFont="1" applyAlignment="1">
      <alignment vertical="center"/>
    </xf>
    <xf numFmtId="0" fontId="30" fillId="0" borderId="0" xfId="0" applyFont="1" applyAlignment="1">
      <alignment vertical="center"/>
    </xf>
    <xf numFmtId="0" fontId="38" fillId="0" borderId="11" xfId="0" applyFont="1" applyBorder="1" applyAlignment="1">
      <alignment horizontal="left" vertical="center"/>
    </xf>
    <xf numFmtId="0" fontId="38" fillId="0" borderId="11" xfId="0" applyFont="1" applyBorder="1" applyAlignment="1">
      <alignment horizontal="center" vertical="center" wrapText="1"/>
    </xf>
    <xf numFmtId="178" fontId="17" fillId="0" borderId="35" xfId="0" applyNumberFormat="1" applyFont="1" applyBorder="1" applyAlignment="1">
      <alignment horizontal="center" vertical="center" wrapText="1"/>
    </xf>
    <xf numFmtId="0" fontId="1" fillId="0" borderId="6" xfId="0" applyFont="1" applyBorder="1" applyAlignment="1">
      <alignment horizontal="center" wrapText="1"/>
    </xf>
    <xf numFmtId="0" fontId="8" fillId="0" borderId="12" xfId="0" applyFont="1" applyBorder="1" applyAlignment="1">
      <alignment vertical="center"/>
    </xf>
    <xf numFmtId="0" fontId="8" fillId="0" borderId="43" xfId="0" applyFont="1" applyBorder="1" applyAlignment="1">
      <alignment vertical="center"/>
    </xf>
    <xf numFmtId="177" fontId="10" fillId="0" borderId="49" xfId="0" applyNumberFormat="1" applyFont="1" applyBorder="1" applyAlignment="1">
      <alignment horizontal="center" vertical="center"/>
    </xf>
    <xf numFmtId="0" fontId="8" fillId="0" borderId="37" xfId="0" applyFont="1" applyBorder="1" applyAlignment="1">
      <alignment vertical="center"/>
    </xf>
    <xf numFmtId="0" fontId="8" fillId="0" borderId="38" xfId="0" applyFont="1" applyBorder="1" applyAlignment="1">
      <alignment vertical="center"/>
    </xf>
    <xf numFmtId="0" fontId="1" fillId="0" borderId="45" xfId="0" applyFont="1" applyBorder="1" applyAlignment="1">
      <alignment horizontal="center" wrapText="1"/>
    </xf>
    <xf numFmtId="0" fontId="8" fillId="0" borderId="28" xfId="0" applyFont="1" applyBorder="1" applyAlignment="1">
      <alignment vertical="center"/>
    </xf>
    <xf numFmtId="0" fontId="8" fillId="0" borderId="39" xfId="0" applyFont="1" applyBorder="1" applyAlignment="1">
      <alignment vertical="center"/>
    </xf>
    <xf numFmtId="177" fontId="10" fillId="0" borderId="2" xfId="0" applyNumberFormat="1" applyFont="1" applyBorder="1" applyAlignment="1">
      <alignment horizontal="center" vertical="center" wrapText="1"/>
    </xf>
    <xf numFmtId="0" fontId="8" fillId="0" borderId="23" xfId="0" applyFont="1" applyBorder="1" applyAlignment="1">
      <alignment vertical="center"/>
    </xf>
    <xf numFmtId="177" fontId="1" fillId="0" borderId="7" xfId="0" applyNumberFormat="1" applyFont="1" applyBorder="1" applyAlignment="1">
      <alignment horizontal="center" vertical="center"/>
    </xf>
    <xf numFmtId="0" fontId="8" fillId="0" borderId="13" xfId="0" applyFont="1" applyBorder="1" applyAlignment="1">
      <alignment vertical="center"/>
    </xf>
    <xf numFmtId="0" fontId="8" fillId="0" borderId="31" xfId="0" applyFont="1" applyBorder="1" applyAlignment="1">
      <alignment vertical="center"/>
    </xf>
    <xf numFmtId="0" fontId="8" fillId="0" borderId="8" xfId="0" applyFont="1" applyBorder="1" applyAlignment="1">
      <alignment vertical="center"/>
    </xf>
    <xf numFmtId="0" fontId="11" fillId="3" borderId="33" xfId="0" applyFont="1" applyFill="1" applyBorder="1" applyAlignment="1">
      <alignment horizontal="center" vertical="center" wrapText="1"/>
    </xf>
    <xf numFmtId="0" fontId="8" fillId="0" borderId="34" xfId="0" applyFont="1" applyBorder="1" applyAlignment="1">
      <alignment vertical="center"/>
    </xf>
    <xf numFmtId="0" fontId="8" fillId="0" borderId="16" xfId="0" applyFont="1" applyBorder="1" applyAlignment="1">
      <alignment vertical="center"/>
    </xf>
    <xf numFmtId="0" fontId="8" fillId="0" borderId="32" xfId="0" applyFont="1" applyBorder="1" applyAlignment="1">
      <alignment vertical="center"/>
    </xf>
    <xf numFmtId="0" fontId="11" fillId="3" borderId="20" xfId="0" applyFont="1" applyFill="1" applyBorder="1" applyAlignment="1">
      <alignment horizontal="center" vertical="center" wrapText="1"/>
    </xf>
    <xf numFmtId="0" fontId="8" fillId="0" borderId="21" xfId="0" applyFont="1" applyBorder="1" applyAlignment="1">
      <alignment vertical="center"/>
    </xf>
    <xf numFmtId="0" fontId="8" fillId="0" borderId="46" xfId="0" applyFont="1" applyBorder="1" applyAlignment="1">
      <alignment vertical="center"/>
    </xf>
    <xf numFmtId="0" fontId="8" fillId="0" borderId="30"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8" fillId="0" borderId="47" xfId="0" applyFont="1" applyBorder="1" applyAlignment="1">
      <alignment vertical="center"/>
    </xf>
    <xf numFmtId="0" fontId="10" fillId="2" borderId="2" xfId="0" applyFont="1" applyFill="1" applyBorder="1" applyAlignment="1">
      <alignment horizontal="center" vertical="center"/>
    </xf>
    <xf numFmtId="0" fontId="8" fillId="0" borderId="15" xfId="0" applyFont="1" applyBorder="1" applyAlignment="1">
      <alignment vertical="center"/>
    </xf>
    <xf numFmtId="0" fontId="1" fillId="0" borderId="12" xfId="0" applyFont="1" applyBorder="1" applyAlignment="1">
      <alignment horizontal="center" wrapText="1"/>
    </xf>
    <xf numFmtId="0" fontId="11" fillId="3" borderId="3" xfId="0" applyFont="1" applyFill="1" applyBorder="1" applyAlignment="1">
      <alignment horizontal="center" vertical="center" wrapText="1"/>
    </xf>
    <xf numFmtId="0" fontId="8" fillId="0" borderId="9" xfId="0" applyFont="1" applyBorder="1" applyAlignment="1">
      <alignment vertical="center"/>
    </xf>
    <xf numFmtId="0" fontId="8" fillId="0" borderId="40" xfId="0" applyFont="1" applyBorder="1" applyAlignment="1">
      <alignment vertical="center"/>
    </xf>
    <xf numFmtId="0" fontId="8" fillId="0" borderId="60" xfId="0" applyFont="1" applyBorder="1" applyAlignment="1">
      <alignment vertical="center"/>
    </xf>
    <xf numFmtId="0" fontId="26" fillId="3" borderId="3" xfId="0" applyFont="1" applyFill="1" applyBorder="1" applyAlignment="1">
      <alignment horizontal="center" vertical="center" wrapText="1"/>
    </xf>
    <xf numFmtId="0" fontId="1" fillId="0" borderId="21" xfId="0" applyFont="1" applyBorder="1" applyAlignment="1">
      <alignment horizontal="center" wrapText="1"/>
    </xf>
    <xf numFmtId="0" fontId="2" fillId="0" borderId="0" xfId="0" applyFont="1" applyAlignment="1">
      <alignment horizontal="center" vertical="center"/>
    </xf>
    <xf numFmtId="0" fontId="0" fillId="0" borderId="0" xfId="0" applyAlignment="1">
      <alignment vertical="center"/>
    </xf>
    <xf numFmtId="0" fontId="8" fillId="0" borderId="1" xfId="0" applyFont="1" applyBorder="1" applyAlignment="1">
      <alignment vertical="center"/>
    </xf>
    <xf numFmtId="0" fontId="3" fillId="0" borderId="0" xfId="0" applyFont="1" applyAlignment="1">
      <alignment horizontal="center" vertical="center" wrapText="1"/>
    </xf>
    <xf numFmtId="0" fontId="8" fillId="0" borderId="4" xfId="0" applyFont="1" applyBorder="1" applyAlignment="1">
      <alignment vertical="center"/>
    </xf>
    <xf numFmtId="0" fontId="8" fillId="0" borderId="10" xfId="0" applyFont="1" applyBorder="1" applyAlignment="1">
      <alignment vertical="center"/>
    </xf>
    <xf numFmtId="0" fontId="8" fillId="0" borderId="17" xfId="0" applyFont="1" applyBorder="1" applyAlignment="1">
      <alignment vertical="center"/>
    </xf>
    <xf numFmtId="177" fontId="15" fillId="0" borderId="7" xfId="0" applyNumberFormat="1" applyFont="1" applyBorder="1" applyAlignment="1">
      <alignment horizontal="center" vertical="center"/>
    </xf>
    <xf numFmtId="0" fontId="3" fillId="3" borderId="3" xfId="0" applyFont="1" applyFill="1" applyBorder="1" applyAlignment="1">
      <alignment horizontal="center" vertical="center" wrapText="1"/>
    </xf>
    <xf numFmtId="0" fontId="11" fillId="3" borderId="44" xfId="0" applyFont="1" applyFill="1" applyBorder="1" applyAlignment="1">
      <alignment horizontal="center" vertical="center" wrapText="1"/>
    </xf>
    <xf numFmtId="177" fontId="1" fillId="0" borderId="21" xfId="0" applyNumberFormat="1" applyFont="1" applyBorder="1" applyAlignment="1">
      <alignment horizontal="center" wrapText="1"/>
    </xf>
    <xf numFmtId="177" fontId="1" fillId="0" borderId="28" xfId="0" applyNumberFormat="1" applyFont="1" applyBorder="1" applyAlignment="1">
      <alignment horizontal="center" wrapText="1"/>
    </xf>
    <xf numFmtId="0" fontId="11" fillId="0" borderId="3" xfId="0" applyFont="1" applyBorder="1" applyAlignment="1">
      <alignment horizontal="center" vertical="center" wrapText="1"/>
    </xf>
    <xf numFmtId="0" fontId="11" fillId="0" borderId="51" xfId="0" applyFont="1" applyBorder="1" applyAlignment="1">
      <alignment horizontal="center" vertical="center" wrapText="1"/>
    </xf>
    <xf numFmtId="0" fontId="8" fillId="0" borderId="53" xfId="0" applyFont="1" applyBorder="1" applyAlignment="1">
      <alignment vertical="center"/>
    </xf>
    <xf numFmtId="0" fontId="8" fillId="0" borderId="55" xfId="0" applyFont="1" applyBorder="1" applyAlignment="1">
      <alignment vertical="center"/>
    </xf>
    <xf numFmtId="0" fontId="25" fillId="2" borderId="2" xfId="0" applyFont="1" applyFill="1" applyBorder="1" applyAlignment="1">
      <alignment horizontal="center" vertical="center"/>
    </xf>
    <xf numFmtId="0" fontId="11" fillId="9" borderId="66" xfId="0" applyFont="1" applyFill="1" applyBorder="1" applyAlignment="1">
      <alignment horizontal="center" vertical="center" textRotation="255" wrapText="1"/>
    </xf>
    <xf numFmtId="0" fontId="8" fillId="0" borderId="67" xfId="0" applyFont="1" applyBorder="1" applyAlignment="1">
      <alignment vertical="center"/>
    </xf>
    <xf numFmtId="0" fontId="8" fillId="0" borderId="69" xfId="0" applyFont="1" applyBorder="1" applyAlignment="1">
      <alignment vertical="center"/>
    </xf>
    <xf numFmtId="177" fontId="3" fillId="0" borderId="49" xfId="0" applyNumberFormat="1" applyFont="1" applyBorder="1" applyAlignment="1">
      <alignment horizontal="center" vertical="center" wrapText="1"/>
    </xf>
    <xf numFmtId="0" fontId="11" fillId="3" borderId="50" xfId="0" applyFont="1" applyFill="1" applyBorder="1" applyAlignment="1">
      <alignment horizontal="center" vertical="center" wrapText="1"/>
    </xf>
    <xf numFmtId="0" fontId="8" fillId="0" borderId="52" xfId="0" applyFont="1" applyBorder="1" applyAlignment="1">
      <alignment vertical="center"/>
    </xf>
    <xf numFmtId="0" fontId="8" fillId="0" borderId="57" xfId="0" applyFont="1" applyBorder="1" applyAlignment="1">
      <alignment vertical="center"/>
    </xf>
    <xf numFmtId="0" fontId="11" fillId="6" borderId="58" xfId="0" applyFont="1" applyFill="1" applyBorder="1" applyAlignment="1">
      <alignment horizontal="center" vertical="center" textRotation="255"/>
    </xf>
    <xf numFmtId="0" fontId="8" fillId="0" borderId="59" xfId="0" applyFont="1" applyBorder="1" applyAlignment="1">
      <alignment vertical="center"/>
    </xf>
    <xf numFmtId="0" fontId="11" fillId="7" borderId="2" xfId="0" applyFont="1" applyFill="1" applyBorder="1" applyAlignment="1">
      <alignment horizontal="center" vertical="center" textRotation="255" wrapText="1"/>
    </xf>
    <xf numFmtId="0" fontId="11" fillId="3" borderId="51" xfId="0" applyFont="1" applyFill="1" applyBorder="1" applyAlignment="1">
      <alignment horizontal="center" vertical="center" wrapText="1"/>
    </xf>
    <xf numFmtId="0" fontId="8" fillId="0" borderId="64" xfId="0" applyFont="1" applyBorder="1" applyAlignment="1">
      <alignment vertical="center"/>
    </xf>
    <xf numFmtId="0" fontId="11" fillId="0" borderId="2" xfId="0" applyFont="1" applyBorder="1" applyAlignment="1">
      <alignment horizontal="center" vertical="center" wrapText="1"/>
    </xf>
    <xf numFmtId="0" fontId="11" fillId="3" borderId="62" xfId="0" applyFont="1" applyFill="1" applyBorder="1" applyAlignment="1">
      <alignment horizontal="center" vertical="center" wrapText="1"/>
    </xf>
    <xf numFmtId="0" fontId="24" fillId="0" borderId="6" xfId="0" applyFont="1" applyBorder="1" applyAlignment="1">
      <alignment horizontal="center" wrapText="1"/>
    </xf>
    <xf numFmtId="0" fontId="8" fillId="0" borderId="36" xfId="0" applyFont="1" applyBorder="1" applyAlignment="1">
      <alignment vertical="center"/>
    </xf>
    <xf numFmtId="0" fontId="24" fillId="0" borderId="22" xfId="0" applyFont="1" applyBorder="1" applyAlignment="1">
      <alignment horizontal="center" wrapText="1"/>
    </xf>
    <xf numFmtId="0" fontId="24" fillId="0" borderId="21" xfId="0" applyFont="1" applyBorder="1" applyAlignment="1">
      <alignment horizontal="center" wrapText="1"/>
    </xf>
    <xf numFmtId="177" fontId="1" fillId="0" borderId="37" xfId="0" applyNumberFormat="1" applyFont="1" applyBorder="1" applyAlignment="1">
      <alignment horizontal="center" vertical="center"/>
    </xf>
    <xf numFmtId="0" fontId="8" fillId="0" borderId="5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4.jpg"/><Relationship Id="rId1" Type="http://schemas.openxmlformats.org/officeDocument/2006/relationships/image" Target="../media/image9.jpg"/><Relationship Id="rId6" Type="http://schemas.openxmlformats.org/officeDocument/2006/relationships/image" Target="../media/image10.jpg"/><Relationship Id="rId5" Type="http://schemas.openxmlformats.org/officeDocument/2006/relationships/image" Target="../media/image6.png"/><Relationship Id="rId4"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oneCellAnchor>
    <xdr:from>
      <xdr:col>2</xdr:col>
      <xdr:colOff>695325</xdr:colOff>
      <xdr:row>0</xdr:row>
      <xdr:rowOff>123825</xdr:rowOff>
    </xdr:from>
    <xdr:ext cx="1266825" cy="1181100"/>
    <xdr:pic>
      <xdr:nvPicPr>
        <xdr:cNvPr id="2" name="image4.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838200</xdr:colOff>
      <xdr:row>104</xdr:row>
      <xdr:rowOff>104775</xdr:rowOff>
    </xdr:from>
    <xdr:ext cx="1704975" cy="190500"/>
    <xdr:pic>
      <xdr:nvPicPr>
        <xdr:cNvPr id="3" name="image8.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857250</xdr:colOff>
      <xdr:row>105</xdr:row>
      <xdr:rowOff>104775</xdr:rowOff>
    </xdr:from>
    <xdr:ext cx="1704975" cy="16192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771525</xdr:colOff>
      <xdr:row>99</xdr:row>
      <xdr:rowOff>104775</xdr:rowOff>
    </xdr:from>
    <xdr:ext cx="1657350" cy="190500"/>
    <xdr:pic>
      <xdr:nvPicPr>
        <xdr:cNvPr id="5" name="image6.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781050</xdr:colOff>
      <xdr:row>100</xdr:row>
      <xdr:rowOff>85725</xdr:rowOff>
    </xdr:from>
    <xdr:ext cx="1704975" cy="190500"/>
    <xdr:pic>
      <xdr:nvPicPr>
        <xdr:cNvPr id="6" name="image10.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866775</xdr:colOff>
      <xdr:row>106</xdr:row>
      <xdr:rowOff>76200</xdr:rowOff>
    </xdr:from>
    <xdr:ext cx="1666875" cy="200025"/>
    <xdr:pic>
      <xdr:nvPicPr>
        <xdr:cNvPr id="7" name="image2.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2466975</xdr:colOff>
      <xdr:row>30</xdr:row>
      <xdr:rowOff>114300</xdr:rowOff>
    </xdr:from>
    <xdr:ext cx="2143125" cy="933450"/>
    <xdr:pic>
      <xdr:nvPicPr>
        <xdr:cNvPr id="8" name="image11.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2552700</xdr:colOff>
      <xdr:row>31</xdr:row>
      <xdr:rowOff>190500</xdr:rowOff>
    </xdr:from>
    <xdr:ext cx="1914525" cy="866775"/>
    <xdr:pic>
      <xdr:nvPicPr>
        <xdr:cNvPr id="9" name="image5.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876300</xdr:colOff>
      <xdr:row>68</xdr:row>
      <xdr:rowOff>95250</xdr:rowOff>
    </xdr:from>
    <xdr:ext cx="1704975" cy="190500"/>
    <xdr:pic>
      <xdr:nvPicPr>
        <xdr:cNvPr id="10" name="image7.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69</xdr:row>
      <xdr:rowOff>85725</xdr:rowOff>
    </xdr:from>
    <xdr:ext cx="1657350" cy="190500"/>
    <xdr:pic>
      <xdr:nvPicPr>
        <xdr:cNvPr id="11" name="image6.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1171575</xdr:colOff>
      <xdr:row>70</xdr:row>
      <xdr:rowOff>104775</xdr:rowOff>
    </xdr:from>
    <xdr:ext cx="1704975" cy="171450"/>
    <xdr:pic>
      <xdr:nvPicPr>
        <xdr:cNvPr id="12" name="image3.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838200</xdr:colOff>
      <xdr:row>73</xdr:row>
      <xdr:rowOff>95250</xdr:rowOff>
    </xdr:from>
    <xdr:ext cx="1704975" cy="190500"/>
    <xdr:pic>
      <xdr:nvPicPr>
        <xdr:cNvPr id="13" name="image9.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74</xdr:row>
      <xdr:rowOff>85725</xdr:rowOff>
    </xdr:from>
    <xdr:ext cx="1704975" cy="190500"/>
    <xdr:pic>
      <xdr:nvPicPr>
        <xdr:cNvPr id="14" name="image10.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75</xdr:row>
      <xdr:rowOff>76200</xdr:rowOff>
    </xdr:from>
    <xdr:ext cx="1581150" cy="200025"/>
    <xdr:pic>
      <xdr:nvPicPr>
        <xdr:cNvPr id="15" name="image2.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828675</xdr:colOff>
      <xdr:row>101</xdr:row>
      <xdr:rowOff>95250</xdr:rowOff>
    </xdr:from>
    <xdr:ext cx="1704975" cy="190500"/>
    <xdr:pic>
      <xdr:nvPicPr>
        <xdr:cNvPr id="16" name="image9.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876300</xdr:colOff>
      <xdr:row>77</xdr:row>
      <xdr:rowOff>95250</xdr:rowOff>
    </xdr:from>
    <xdr:ext cx="1704975" cy="190500"/>
    <xdr:pic>
      <xdr:nvPicPr>
        <xdr:cNvPr id="17" name="image7.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78</xdr:row>
      <xdr:rowOff>85725</xdr:rowOff>
    </xdr:from>
    <xdr:ext cx="1657350" cy="190500"/>
    <xdr:pic>
      <xdr:nvPicPr>
        <xdr:cNvPr id="18" name="image6.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82</xdr:row>
      <xdr:rowOff>95250</xdr:rowOff>
    </xdr:from>
    <xdr:ext cx="1704975" cy="190500"/>
    <xdr:pic>
      <xdr:nvPicPr>
        <xdr:cNvPr id="19" name="image9.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83</xdr:row>
      <xdr:rowOff>85725</xdr:rowOff>
    </xdr:from>
    <xdr:ext cx="1704975" cy="190500"/>
    <xdr:pic>
      <xdr:nvPicPr>
        <xdr:cNvPr id="20" name="image10.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84</xdr:row>
      <xdr:rowOff>76200</xdr:rowOff>
    </xdr:from>
    <xdr:ext cx="1581150" cy="200025"/>
    <xdr:pic>
      <xdr:nvPicPr>
        <xdr:cNvPr id="21" name="image2.pn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838200</xdr:colOff>
      <xdr:row>113</xdr:row>
      <xdr:rowOff>104775</xdr:rowOff>
    </xdr:from>
    <xdr:ext cx="1704975" cy="190500"/>
    <xdr:pic>
      <xdr:nvPicPr>
        <xdr:cNvPr id="22" name="image8.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857250</xdr:colOff>
      <xdr:row>114</xdr:row>
      <xdr:rowOff>104775</xdr:rowOff>
    </xdr:from>
    <xdr:ext cx="1704975" cy="161925"/>
    <xdr:pic>
      <xdr:nvPicPr>
        <xdr:cNvPr id="23" name="image1.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771525</xdr:colOff>
      <xdr:row>108</xdr:row>
      <xdr:rowOff>104775</xdr:rowOff>
    </xdr:from>
    <xdr:ext cx="1657350" cy="190500"/>
    <xdr:pic>
      <xdr:nvPicPr>
        <xdr:cNvPr id="24" name="image6.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781050</xdr:colOff>
      <xdr:row>109</xdr:row>
      <xdr:rowOff>85725</xdr:rowOff>
    </xdr:from>
    <xdr:ext cx="1704975" cy="190500"/>
    <xdr:pic>
      <xdr:nvPicPr>
        <xdr:cNvPr id="25" name="image10.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866775</xdr:colOff>
      <xdr:row>115</xdr:row>
      <xdr:rowOff>76200</xdr:rowOff>
    </xdr:from>
    <xdr:ext cx="1666875" cy="200025"/>
    <xdr:pic>
      <xdr:nvPicPr>
        <xdr:cNvPr id="26" name="image2.pn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828675</xdr:colOff>
      <xdr:row>110</xdr:row>
      <xdr:rowOff>95250</xdr:rowOff>
    </xdr:from>
    <xdr:ext cx="1704975" cy="190500"/>
    <xdr:pic>
      <xdr:nvPicPr>
        <xdr:cNvPr id="27" name="image9.jp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838200</xdr:colOff>
      <xdr:row>122</xdr:row>
      <xdr:rowOff>104775</xdr:rowOff>
    </xdr:from>
    <xdr:ext cx="1704975" cy="190500"/>
    <xdr:pic>
      <xdr:nvPicPr>
        <xdr:cNvPr id="28" name="image8.jp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857250</xdr:colOff>
      <xdr:row>123</xdr:row>
      <xdr:rowOff>104775</xdr:rowOff>
    </xdr:from>
    <xdr:ext cx="1704975" cy="161925"/>
    <xdr:pic>
      <xdr:nvPicPr>
        <xdr:cNvPr id="29" name="image1.jp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771525</xdr:colOff>
      <xdr:row>117</xdr:row>
      <xdr:rowOff>104775</xdr:rowOff>
    </xdr:from>
    <xdr:ext cx="1657350" cy="190500"/>
    <xdr:pic>
      <xdr:nvPicPr>
        <xdr:cNvPr id="30" name="image6.jp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781050</xdr:colOff>
      <xdr:row>118</xdr:row>
      <xdr:rowOff>85725</xdr:rowOff>
    </xdr:from>
    <xdr:ext cx="1704975" cy="190500"/>
    <xdr:pic>
      <xdr:nvPicPr>
        <xdr:cNvPr id="31" name="image10.jpg">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866775</xdr:colOff>
      <xdr:row>124</xdr:row>
      <xdr:rowOff>76200</xdr:rowOff>
    </xdr:from>
    <xdr:ext cx="1666875" cy="200025"/>
    <xdr:pic>
      <xdr:nvPicPr>
        <xdr:cNvPr id="32" name="image2.png">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828675</xdr:colOff>
      <xdr:row>119</xdr:row>
      <xdr:rowOff>95250</xdr:rowOff>
    </xdr:from>
    <xdr:ext cx="1704975" cy="190500"/>
    <xdr:pic>
      <xdr:nvPicPr>
        <xdr:cNvPr id="33" name="image9.jpg">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838200</xdr:colOff>
      <xdr:row>131</xdr:row>
      <xdr:rowOff>104775</xdr:rowOff>
    </xdr:from>
    <xdr:ext cx="1704975" cy="190500"/>
    <xdr:pic>
      <xdr:nvPicPr>
        <xdr:cNvPr id="34" name="image8.jpg">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857250</xdr:colOff>
      <xdr:row>132</xdr:row>
      <xdr:rowOff>104775</xdr:rowOff>
    </xdr:from>
    <xdr:ext cx="1704975" cy="161925"/>
    <xdr:pic>
      <xdr:nvPicPr>
        <xdr:cNvPr id="35" name="image1.jp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771525</xdr:colOff>
      <xdr:row>126</xdr:row>
      <xdr:rowOff>104775</xdr:rowOff>
    </xdr:from>
    <xdr:ext cx="1657350" cy="190500"/>
    <xdr:pic>
      <xdr:nvPicPr>
        <xdr:cNvPr id="36" name="image6.jpg">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781050</xdr:colOff>
      <xdr:row>127</xdr:row>
      <xdr:rowOff>85725</xdr:rowOff>
    </xdr:from>
    <xdr:ext cx="1704975" cy="190500"/>
    <xdr:pic>
      <xdr:nvPicPr>
        <xdr:cNvPr id="37" name="image10.jp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866775</xdr:colOff>
      <xdr:row>133</xdr:row>
      <xdr:rowOff>76200</xdr:rowOff>
    </xdr:from>
    <xdr:ext cx="1666875" cy="200025"/>
    <xdr:pic>
      <xdr:nvPicPr>
        <xdr:cNvPr id="38" name="image2.pn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828675</xdr:colOff>
      <xdr:row>128</xdr:row>
      <xdr:rowOff>95250</xdr:rowOff>
    </xdr:from>
    <xdr:ext cx="1704975" cy="190500"/>
    <xdr:pic>
      <xdr:nvPicPr>
        <xdr:cNvPr id="39" name="image9.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838200</xdr:colOff>
      <xdr:row>140</xdr:row>
      <xdr:rowOff>104775</xdr:rowOff>
    </xdr:from>
    <xdr:ext cx="1704975" cy="190500"/>
    <xdr:pic>
      <xdr:nvPicPr>
        <xdr:cNvPr id="40" name="image8.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857250</xdr:colOff>
      <xdr:row>141</xdr:row>
      <xdr:rowOff>104775</xdr:rowOff>
    </xdr:from>
    <xdr:ext cx="1704975" cy="161925"/>
    <xdr:pic>
      <xdr:nvPicPr>
        <xdr:cNvPr id="41" name="image1.jpg">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771525</xdr:colOff>
      <xdr:row>135</xdr:row>
      <xdr:rowOff>104775</xdr:rowOff>
    </xdr:from>
    <xdr:ext cx="1657350" cy="190500"/>
    <xdr:pic>
      <xdr:nvPicPr>
        <xdr:cNvPr id="42" name="image6.jpg">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781050</xdr:colOff>
      <xdr:row>136</xdr:row>
      <xdr:rowOff>85725</xdr:rowOff>
    </xdr:from>
    <xdr:ext cx="1704975" cy="190500"/>
    <xdr:pic>
      <xdr:nvPicPr>
        <xdr:cNvPr id="43" name="image10.jpg">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866775</xdr:colOff>
      <xdr:row>142</xdr:row>
      <xdr:rowOff>76200</xdr:rowOff>
    </xdr:from>
    <xdr:ext cx="1666875" cy="200025"/>
    <xdr:pic>
      <xdr:nvPicPr>
        <xdr:cNvPr id="44" name="image2.png">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828675</xdr:colOff>
      <xdr:row>137</xdr:row>
      <xdr:rowOff>95250</xdr:rowOff>
    </xdr:from>
    <xdr:ext cx="1704975" cy="190500"/>
    <xdr:pic>
      <xdr:nvPicPr>
        <xdr:cNvPr id="45" name="image9.jpg">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1171575</xdr:colOff>
      <xdr:row>79</xdr:row>
      <xdr:rowOff>104775</xdr:rowOff>
    </xdr:from>
    <xdr:ext cx="1704975" cy="171450"/>
    <xdr:pic>
      <xdr:nvPicPr>
        <xdr:cNvPr id="46" name="image3.jpg">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161925</xdr:colOff>
      <xdr:row>0</xdr:row>
      <xdr:rowOff>66675</xdr:rowOff>
    </xdr:from>
    <xdr:ext cx="1104900" cy="1276350"/>
    <xdr:pic>
      <xdr:nvPicPr>
        <xdr:cNvPr id="47" name="image12.pn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876300</xdr:colOff>
      <xdr:row>86</xdr:row>
      <xdr:rowOff>95250</xdr:rowOff>
    </xdr:from>
    <xdr:ext cx="1704975" cy="190500"/>
    <xdr:pic>
      <xdr:nvPicPr>
        <xdr:cNvPr id="48" name="image7.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87</xdr:row>
      <xdr:rowOff>85725</xdr:rowOff>
    </xdr:from>
    <xdr:ext cx="1657350" cy="190500"/>
    <xdr:pic>
      <xdr:nvPicPr>
        <xdr:cNvPr id="49" name="image6.jpg">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91</xdr:row>
      <xdr:rowOff>95250</xdr:rowOff>
    </xdr:from>
    <xdr:ext cx="1704975" cy="190500"/>
    <xdr:pic>
      <xdr:nvPicPr>
        <xdr:cNvPr id="50" name="image9.jpg">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92</xdr:row>
      <xdr:rowOff>85725</xdr:rowOff>
    </xdr:from>
    <xdr:ext cx="1704975" cy="190500"/>
    <xdr:pic>
      <xdr:nvPicPr>
        <xdr:cNvPr id="51" name="image10.jpg">
          <a:extLst>
            <a:ext uri="{FF2B5EF4-FFF2-40B4-BE49-F238E27FC236}">
              <a16:creationId xmlns:a16="http://schemas.microsoft.com/office/drawing/2014/main" id="{00000000-0008-0000-0000-000033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93</xdr:row>
      <xdr:rowOff>76200</xdr:rowOff>
    </xdr:from>
    <xdr:ext cx="1581150" cy="200025"/>
    <xdr:pic>
      <xdr:nvPicPr>
        <xdr:cNvPr id="52" name="image2.png">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1171575</xdr:colOff>
      <xdr:row>88</xdr:row>
      <xdr:rowOff>104775</xdr:rowOff>
    </xdr:from>
    <xdr:ext cx="1704975" cy="171450"/>
    <xdr:pic>
      <xdr:nvPicPr>
        <xdr:cNvPr id="53" name="image3.jpg">
          <a:extLst>
            <a:ext uri="{FF2B5EF4-FFF2-40B4-BE49-F238E27FC236}">
              <a16:creationId xmlns:a16="http://schemas.microsoft.com/office/drawing/2014/main" id="{00000000-0008-0000-0000-000035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876300</xdr:colOff>
      <xdr:row>77</xdr:row>
      <xdr:rowOff>95250</xdr:rowOff>
    </xdr:from>
    <xdr:ext cx="1704975" cy="190500"/>
    <xdr:pic>
      <xdr:nvPicPr>
        <xdr:cNvPr id="54" name="image7.jpg">
          <a:extLst>
            <a:ext uri="{FF2B5EF4-FFF2-40B4-BE49-F238E27FC236}">
              <a16:creationId xmlns:a16="http://schemas.microsoft.com/office/drawing/2014/main" id="{00000000-0008-0000-0000-000036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78</xdr:row>
      <xdr:rowOff>85725</xdr:rowOff>
    </xdr:from>
    <xdr:ext cx="1657350" cy="190500"/>
    <xdr:pic>
      <xdr:nvPicPr>
        <xdr:cNvPr id="55" name="image6.jpg">
          <a:extLst>
            <a:ext uri="{FF2B5EF4-FFF2-40B4-BE49-F238E27FC236}">
              <a16:creationId xmlns:a16="http://schemas.microsoft.com/office/drawing/2014/main" id="{00000000-0008-0000-0000-000037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82</xdr:row>
      <xdr:rowOff>95250</xdr:rowOff>
    </xdr:from>
    <xdr:ext cx="1704975" cy="190500"/>
    <xdr:pic>
      <xdr:nvPicPr>
        <xdr:cNvPr id="56" name="image9.jpg">
          <a:extLst>
            <a:ext uri="{FF2B5EF4-FFF2-40B4-BE49-F238E27FC236}">
              <a16:creationId xmlns:a16="http://schemas.microsoft.com/office/drawing/2014/main" id="{00000000-0008-0000-0000-000038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83</xdr:row>
      <xdr:rowOff>85725</xdr:rowOff>
    </xdr:from>
    <xdr:ext cx="1704975" cy="190500"/>
    <xdr:pic>
      <xdr:nvPicPr>
        <xdr:cNvPr id="57" name="image10.jpg">
          <a:extLst>
            <a:ext uri="{FF2B5EF4-FFF2-40B4-BE49-F238E27FC236}">
              <a16:creationId xmlns:a16="http://schemas.microsoft.com/office/drawing/2014/main" id="{00000000-0008-0000-0000-00003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84</xdr:row>
      <xdr:rowOff>76200</xdr:rowOff>
    </xdr:from>
    <xdr:ext cx="1581150" cy="200025"/>
    <xdr:pic>
      <xdr:nvPicPr>
        <xdr:cNvPr id="58" name="image2.png">
          <a:extLst>
            <a:ext uri="{FF2B5EF4-FFF2-40B4-BE49-F238E27FC236}">
              <a16:creationId xmlns:a16="http://schemas.microsoft.com/office/drawing/2014/main" id="{00000000-0008-0000-0000-00003A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1171575</xdr:colOff>
      <xdr:row>79</xdr:row>
      <xdr:rowOff>104775</xdr:rowOff>
    </xdr:from>
    <xdr:ext cx="1704975" cy="171450"/>
    <xdr:pic>
      <xdr:nvPicPr>
        <xdr:cNvPr id="59" name="image3.jpg">
          <a:extLst>
            <a:ext uri="{FF2B5EF4-FFF2-40B4-BE49-F238E27FC236}">
              <a16:creationId xmlns:a16="http://schemas.microsoft.com/office/drawing/2014/main" id="{00000000-0008-0000-0000-00003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876300</xdr:colOff>
      <xdr:row>68</xdr:row>
      <xdr:rowOff>95250</xdr:rowOff>
    </xdr:from>
    <xdr:ext cx="1704975" cy="190500"/>
    <xdr:pic>
      <xdr:nvPicPr>
        <xdr:cNvPr id="60" name="image7.jpg">
          <a:extLst>
            <a:ext uri="{FF2B5EF4-FFF2-40B4-BE49-F238E27FC236}">
              <a16:creationId xmlns:a16="http://schemas.microsoft.com/office/drawing/2014/main" id="{00000000-0008-0000-0000-00003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69</xdr:row>
      <xdr:rowOff>85725</xdr:rowOff>
    </xdr:from>
    <xdr:ext cx="1657350" cy="190500"/>
    <xdr:pic>
      <xdr:nvPicPr>
        <xdr:cNvPr id="61" name="image6.jpg">
          <a:extLst>
            <a:ext uri="{FF2B5EF4-FFF2-40B4-BE49-F238E27FC236}">
              <a16:creationId xmlns:a16="http://schemas.microsoft.com/office/drawing/2014/main" id="{00000000-0008-0000-0000-00003D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73</xdr:row>
      <xdr:rowOff>95250</xdr:rowOff>
    </xdr:from>
    <xdr:ext cx="1704975" cy="190500"/>
    <xdr:pic>
      <xdr:nvPicPr>
        <xdr:cNvPr id="62" name="image9.jpg">
          <a:extLst>
            <a:ext uri="{FF2B5EF4-FFF2-40B4-BE49-F238E27FC236}">
              <a16:creationId xmlns:a16="http://schemas.microsoft.com/office/drawing/2014/main" id="{00000000-0008-0000-0000-00003E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74</xdr:row>
      <xdr:rowOff>85725</xdr:rowOff>
    </xdr:from>
    <xdr:ext cx="1704975" cy="190500"/>
    <xdr:pic>
      <xdr:nvPicPr>
        <xdr:cNvPr id="63" name="image10.jpg">
          <a:extLst>
            <a:ext uri="{FF2B5EF4-FFF2-40B4-BE49-F238E27FC236}">
              <a16:creationId xmlns:a16="http://schemas.microsoft.com/office/drawing/2014/main" id="{00000000-0008-0000-0000-00003F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75</xdr:row>
      <xdr:rowOff>76200</xdr:rowOff>
    </xdr:from>
    <xdr:ext cx="1581150" cy="200025"/>
    <xdr:pic>
      <xdr:nvPicPr>
        <xdr:cNvPr id="64" name="image2.png">
          <a:extLst>
            <a:ext uri="{FF2B5EF4-FFF2-40B4-BE49-F238E27FC236}">
              <a16:creationId xmlns:a16="http://schemas.microsoft.com/office/drawing/2014/main" id="{00000000-0008-0000-0000-000040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1171575</xdr:colOff>
      <xdr:row>70</xdr:row>
      <xdr:rowOff>104775</xdr:rowOff>
    </xdr:from>
    <xdr:ext cx="1704975" cy="171450"/>
    <xdr:pic>
      <xdr:nvPicPr>
        <xdr:cNvPr id="65" name="image3.jpg">
          <a:extLst>
            <a:ext uri="{FF2B5EF4-FFF2-40B4-BE49-F238E27FC236}">
              <a16:creationId xmlns:a16="http://schemas.microsoft.com/office/drawing/2014/main" id="{00000000-0008-0000-0000-000041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876300</xdr:colOff>
      <xdr:row>77</xdr:row>
      <xdr:rowOff>95250</xdr:rowOff>
    </xdr:from>
    <xdr:ext cx="1704975" cy="190500"/>
    <xdr:pic>
      <xdr:nvPicPr>
        <xdr:cNvPr id="66" name="image7.jpg">
          <a:extLst>
            <a:ext uri="{FF2B5EF4-FFF2-40B4-BE49-F238E27FC236}">
              <a16:creationId xmlns:a16="http://schemas.microsoft.com/office/drawing/2014/main" id="{00000000-0008-0000-0000-000042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78</xdr:row>
      <xdr:rowOff>85725</xdr:rowOff>
    </xdr:from>
    <xdr:ext cx="1657350" cy="190500"/>
    <xdr:pic>
      <xdr:nvPicPr>
        <xdr:cNvPr id="67" name="image6.jpg">
          <a:extLst>
            <a:ext uri="{FF2B5EF4-FFF2-40B4-BE49-F238E27FC236}">
              <a16:creationId xmlns:a16="http://schemas.microsoft.com/office/drawing/2014/main" id="{00000000-0008-0000-0000-000043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1171575</xdr:colOff>
      <xdr:row>79</xdr:row>
      <xdr:rowOff>104775</xdr:rowOff>
    </xdr:from>
    <xdr:ext cx="1704975" cy="171450"/>
    <xdr:pic>
      <xdr:nvPicPr>
        <xdr:cNvPr id="68" name="image3.jpg">
          <a:extLst>
            <a:ext uri="{FF2B5EF4-FFF2-40B4-BE49-F238E27FC236}">
              <a16:creationId xmlns:a16="http://schemas.microsoft.com/office/drawing/2014/main" id="{00000000-0008-0000-0000-000044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838200</xdr:colOff>
      <xdr:row>82</xdr:row>
      <xdr:rowOff>95250</xdr:rowOff>
    </xdr:from>
    <xdr:ext cx="1704975" cy="190500"/>
    <xdr:pic>
      <xdr:nvPicPr>
        <xdr:cNvPr id="69" name="image9.jpg">
          <a:extLst>
            <a:ext uri="{FF2B5EF4-FFF2-40B4-BE49-F238E27FC236}">
              <a16:creationId xmlns:a16="http://schemas.microsoft.com/office/drawing/2014/main" id="{00000000-0008-0000-0000-000045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83</xdr:row>
      <xdr:rowOff>85725</xdr:rowOff>
    </xdr:from>
    <xdr:ext cx="1704975" cy="190500"/>
    <xdr:pic>
      <xdr:nvPicPr>
        <xdr:cNvPr id="70" name="image10.jpg">
          <a:extLst>
            <a:ext uri="{FF2B5EF4-FFF2-40B4-BE49-F238E27FC236}">
              <a16:creationId xmlns:a16="http://schemas.microsoft.com/office/drawing/2014/main" id="{00000000-0008-0000-0000-00004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84</xdr:row>
      <xdr:rowOff>76200</xdr:rowOff>
    </xdr:from>
    <xdr:ext cx="1581150" cy="200025"/>
    <xdr:pic>
      <xdr:nvPicPr>
        <xdr:cNvPr id="71" name="image2.png">
          <a:extLst>
            <a:ext uri="{FF2B5EF4-FFF2-40B4-BE49-F238E27FC236}">
              <a16:creationId xmlns:a16="http://schemas.microsoft.com/office/drawing/2014/main" id="{00000000-0008-0000-0000-00004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876300</xdr:colOff>
      <xdr:row>77</xdr:row>
      <xdr:rowOff>95250</xdr:rowOff>
    </xdr:from>
    <xdr:ext cx="1704975" cy="190500"/>
    <xdr:pic>
      <xdr:nvPicPr>
        <xdr:cNvPr id="72" name="image7.jpg">
          <a:extLst>
            <a:ext uri="{FF2B5EF4-FFF2-40B4-BE49-F238E27FC236}">
              <a16:creationId xmlns:a16="http://schemas.microsoft.com/office/drawing/2014/main" id="{00000000-0008-0000-0000-000048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78</xdr:row>
      <xdr:rowOff>85725</xdr:rowOff>
    </xdr:from>
    <xdr:ext cx="1657350" cy="190500"/>
    <xdr:pic>
      <xdr:nvPicPr>
        <xdr:cNvPr id="73" name="image6.jpg">
          <a:extLst>
            <a:ext uri="{FF2B5EF4-FFF2-40B4-BE49-F238E27FC236}">
              <a16:creationId xmlns:a16="http://schemas.microsoft.com/office/drawing/2014/main" id="{00000000-0008-0000-0000-000049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82</xdr:row>
      <xdr:rowOff>95250</xdr:rowOff>
    </xdr:from>
    <xdr:ext cx="1704975" cy="190500"/>
    <xdr:pic>
      <xdr:nvPicPr>
        <xdr:cNvPr id="74" name="image9.jpg">
          <a:extLst>
            <a:ext uri="{FF2B5EF4-FFF2-40B4-BE49-F238E27FC236}">
              <a16:creationId xmlns:a16="http://schemas.microsoft.com/office/drawing/2014/main" id="{00000000-0008-0000-0000-00004A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83</xdr:row>
      <xdr:rowOff>85725</xdr:rowOff>
    </xdr:from>
    <xdr:ext cx="1704975" cy="190500"/>
    <xdr:pic>
      <xdr:nvPicPr>
        <xdr:cNvPr id="75" name="image10.jpg">
          <a:extLst>
            <a:ext uri="{FF2B5EF4-FFF2-40B4-BE49-F238E27FC236}">
              <a16:creationId xmlns:a16="http://schemas.microsoft.com/office/drawing/2014/main" id="{00000000-0008-0000-0000-00004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84</xdr:row>
      <xdr:rowOff>76200</xdr:rowOff>
    </xdr:from>
    <xdr:ext cx="1581150" cy="200025"/>
    <xdr:pic>
      <xdr:nvPicPr>
        <xdr:cNvPr id="76" name="image2.png">
          <a:extLst>
            <a:ext uri="{FF2B5EF4-FFF2-40B4-BE49-F238E27FC236}">
              <a16:creationId xmlns:a16="http://schemas.microsoft.com/office/drawing/2014/main" id="{00000000-0008-0000-0000-00004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1171575</xdr:colOff>
      <xdr:row>79</xdr:row>
      <xdr:rowOff>104775</xdr:rowOff>
    </xdr:from>
    <xdr:ext cx="1704975" cy="171450"/>
    <xdr:pic>
      <xdr:nvPicPr>
        <xdr:cNvPr id="77" name="image3.jpg">
          <a:extLst>
            <a:ext uri="{FF2B5EF4-FFF2-40B4-BE49-F238E27FC236}">
              <a16:creationId xmlns:a16="http://schemas.microsoft.com/office/drawing/2014/main" id="{00000000-0008-0000-0000-00004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876300</xdr:colOff>
      <xdr:row>86</xdr:row>
      <xdr:rowOff>95250</xdr:rowOff>
    </xdr:from>
    <xdr:ext cx="1704975" cy="190500"/>
    <xdr:pic>
      <xdr:nvPicPr>
        <xdr:cNvPr id="78" name="image7.jpg">
          <a:extLst>
            <a:ext uri="{FF2B5EF4-FFF2-40B4-BE49-F238E27FC236}">
              <a16:creationId xmlns:a16="http://schemas.microsoft.com/office/drawing/2014/main" id="{00000000-0008-0000-0000-00004E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87</xdr:row>
      <xdr:rowOff>85725</xdr:rowOff>
    </xdr:from>
    <xdr:ext cx="1657350" cy="190500"/>
    <xdr:pic>
      <xdr:nvPicPr>
        <xdr:cNvPr id="79" name="image6.jpg">
          <a:extLst>
            <a:ext uri="{FF2B5EF4-FFF2-40B4-BE49-F238E27FC236}">
              <a16:creationId xmlns:a16="http://schemas.microsoft.com/office/drawing/2014/main" id="{00000000-0008-0000-0000-00004F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1171575</xdr:colOff>
      <xdr:row>88</xdr:row>
      <xdr:rowOff>104775</xdr:rowOff>
    </xdr:from>
    <xdr:ext cx="1704975" cy="171450"/>
    <xdr:pic>
      <xdr:nvPicPr>
        <xdr:cNvPr id="80" name="image3.jpg">
          <a:extLst>
            <a:ext uri="{FF2B5EF4-FFF2-40B4-BE49-F238E27FC236}">
              <a16:creationId xmlns:a16="http://schemas.microsoft.com/office/drawing/2014/main" id="{00000000-0008-0000-0000-000050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838200</xdr:colOff>
      <xdr:row>91</xdr:row>
      <xdr:rowOff>95250</xdr:rowOff>
    </xdr:from>
    <xdr:ext cx="1704975" cy="190500"/>
    <xdr:pic>
      <xdr:nvPicPr>
        <xdr:cNvPr id="81" name="image9.jpg">
          <a:extLst>
            <a:ext uri="{FF2B5EF4-FFF2-40B4-BE49-F238E27FC236}">
              <a16:creationId xmlns:a16="http://schemas.microsoft.com/office/drawing/2014/main" id="{00000000-0008-0000-0000-000051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92</xdr:row>
      <xdr:rowOff>85725</xdr:rowOff>
    </xdr:from>
    <xdr:ext cx="1704975" cy="190500"/>
    <xdr:pic>
      <xdr:nvPicPr>
        <xdr:cNvPr id="82" name="image10.jpg">
          <a:extLst>
            <a:ext uri="{FF2B5EF4-FFF2-40B4-BE49-F238E27FC236}">
              <a16:creationId xmlns:a16="http://schemas.microsoft.com/office/drawing/2014/main" id="{00000000-0008-0000-0000-00005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93</xdr:row>
      <xdr:rowOff>76200</xdr:rowOff>
    </xdr:from>
    <xdr:ext cx="1581150" cy="200025"/>
    <xdr:pic>
      <xdr:nvPicPr>
        <xdr:cNvPr id="83" name="image2.png">
          <a:extLst>
            <a:ext uri="{FF2B5EF4-FFF2-40B4-BE49-F238E27FC236}">
              <a16:creationId xmlns:a16="http://schemas.microsoft.com/office/drawing/2014/main" id="{00000000-0008-0000-0000-000053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876300</xdr:colOff>
      <xdr:row>86</xdr:row>
      <xdr:rowOff>95250</xdr:rowOff>
    </xdr:from>
    <xdr:ext cx="1704975" cy="190500"/>
    <xdr:pic>
      <xdr:nvPicPr>
        <xdr:cNvPr id="84" name="image7.jpg">
          <a:extLst>
            <a:ext uri="{FF2B5EF4-FFF2-40B4-BE49-F238E27FC236}">
              <a16:creationId xmlns:a16="http://schemas.microsoft.com/office/drawing/2014/main" id="{00000000-0008-0000-0000-000054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876300</xdr:colOff>
      <xdr:row>87</xdr:row>
      <xdr:rowOff>85725</xdr:rowOff>
    </xdr:from>
    <xdr:ext cx="1657350" cy="190500"/>
    <xdr:pic>
      <xdr:nvPicPr>
        <xdr:cNvPr id="85" name="image6.jpg">
          <a:extLst>
            <a:ext uri="{FF2B5EF4-FFF2-40B4-BE49-F238E27FC236}">
              <a16:creationId xmlns:a16="http://schemas.microsoft.com/office/drawing/2014/main" id="{00000000-0008-0000-0000-00005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838200</xdr:colOff>
      <xdr:row>91</xdr:row>
      <xdr:rowOff>95250</xdr:rowOff>
    </xdr:from>
    <xdr:ext cx="1704975" cy="190500"/>
    <xdr:pic>
      <xdr:nvPicPr>
        <xdr:cNvPr id="86" name="image9.jpg">
          <a:extLst>
            <a:ext uri="{FF2B5EF4-FFF2-40B4-BE49-F238E27FC236}">
              <a16:creationId xmlns:a16="http://schemas.microsoft.com/office/drawing/2014/main" id="{00000000-0008-0000-0000-000056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1000125</xdr:colOff>
      <xdr:row>92</xdr:row>
      <xdr:rowOff>85725</xdr:rowOff>
    </xdr:from>
    <xdr:ext cx="1704975" cy="190500"/>
    <xdr:pic>
      <xdr:nvPicPr>
        <xdr:cNvPr id="87" name="image10.jpg">
          <a:extLst>
            <a:ext uri="{FF2B5EF4-FFF2-40B4-BE49-F238E27FC236}">
              <a16:creationId xmlns:a16="http://schemas.microsoft.com/office/drawing/2014/main" id="{00000000-0008-0000-0000-00005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990600</xdr:colOff>
      <xdr:row>93</xdr:row>
      <xdr:rowOff>76200</xdr:rowOff>
    </xdr:from>
    <xdr:ext cx="1581150" cy="200025"/>
    <xdr:pic>
      <xdr:nvPicPr>
        <xdr:cNvPr id="88" name="image2.png">
          <a:extLst>
            <a:ext uri="{FF2B5EF4-FFF2-40B4-BE49-F238E27FC236}">
              <a16:creationId xmlns:a16="http://schemas.microsoft.com/office/drawing/2014/main" id="{00000000-0008-0000-0000-00005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1171575</xdr:colOff>
      <xdr:row>88</xdr:row>
      <xdr:rowOff>104775</xdr:rowOff>
    </xdr:from>
    <xdr:ext cx="1704975" cy="171450"/>
    <xdr:pic>
      <xdr:nvPicPr>
        <xdr:cNvPr id="89" name="image3.jpg">
          <a:extLst>
            <a:ext uri="{FF2B5EF4-FFF2-40B4-BE49-F238E27FC236}">
              <a16:creationId xmlns:a16="http://schemas.microsoft.com/office/drawing/2014/main" id="{00000000-0008-0000-0000-000059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239000" cy="13982700"/>
    <xdr:pic>
      <xdr:nvPicPr>
        <xdr:cNvPr id="2" name="image15.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695325</xdr:colOff>
      <xdr:row>55</xdr:row>
      <xdr:rowOff>76200</xdr:rowOff>
    </xdr:from>
    <xdr:ext cx="5543550" cy="4848225"/>
    <xdr:pic>
      <xdr:nvPicPr>
        <xdr:cNvPr id="3" name="image16.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771525</xdr:colOff>
      <xdr:row>82</xdr:row>
      <xdr:rowOff>85725</xdr:rowOff>
    </xdr:from>
    <xdr:ext cx="12211050" cy="3676650"/>
    <xdr:pic>
      <xdr:nvPicPr>
        <xdr:cNvPr id="4" name="image13.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8</xdr:col>
      <xdr:colOff>142875</xdr:colOff>
      <xdr:row>4</xdr:row>
      <xdr:rowOff>133350</xdr:rowOff>
    </xdr:from>
    <xdr:ext cx="5191125" cy="8067675"/>
    <xdr:pic>
      <xdr:nvPicPr>
        <xdr:cNvPr id="5" name="image14.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10</xdr:row>
      <xdr:rowOff>95250</xdr:rowOff>
    </xdr:from>
    <xdr:ext cx="1704975" cy="190500"/>
    <xdr:pic>
      <xdr:nvPicPr>
        <xdr:cNvPr id="2" name="image7.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0</xdr:colOff>
      <xdr:row>11</xdr:row>
      <xdr:rowOff>85725</xdr:rowOff>
    </xdr:from>
    <xdr:ext cx="1657350" cy="190500"/>
    <xdr:pic>
      <xdr:nvPicPr>
        <xdr:cNvPr id="3" name="image6.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0</xdr:colOff>
      <xdr:row>15</xdr:row>
      <xdr:rowOff>95250</xdr:rowOff>
    </xdr:from>
    <xdr:ext cx="1704975" cy="190500"/>
    <xdr:pic>
      <xdr:nvPicPr>
        <xdr:cNvPr id="4" name="image9.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0</xdr:colOff>
      <xdr:row>16</xdr:row>
      <xdr:rowOff>85725</xdr:rowOff>
    </xdr:from>
    <xdr:ext cx="1704975" cy="190500"/>
    <xdr:pic>
      <xdr:nvPicPr>
        <xdr:cNvPr id="5" name="image10.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0</xdr:colOff>
      <xdr:row>17</xdr:row>
      <xdr:rowOff>76200</xdr:rowOff>
    </xdr:from>
    <xdr:ext cx="1581150" cy="200025"/>
    <xdr:pic>
      <xdr:nvPicPr>
        <xdr:cNvPr id="6" name="image2.pn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0</xdr:colOff>
      <xdr:row>12</xdr:row>
      <xdr:rowOff>104775</xdr:rowOff>
    </xdr:from>
    <xdr:ext cx="1704975" cy="171450"/>
    <xdr:pic>
      <xdr:nvPicPr>
        <xdr:cNvPr id="7" name="image3.jpg">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0</xdr:colOff>
      <xdr:row>11</xdr:row>
      <xdr:rowOff>85725</xdr:rowOff>
    </xdr:from>
    <xdr:ext cx="1657350" cy="190500"/>
    <xdr:pic>
      <xdr:nvPicPr>
        <xdr:cNvPr id="8" name="image6.jpg">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0</xdr:colOff>
      <xdr:row>12</xdr:row>
      <xdr:rowOff>104775</xdr:rowOff>
    </xdr:from>
    <xdr:ext cx="1704975" cy="171450"/>
    <xdr:pic>
      <xdr:nvPicPr>
        <xdr:cNvPr id="9" name="image3.jpg">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7</xdr:col>
      <xdr:colOff>0</xdr:colOff>
      <xdr:row>15</xdr:row>
      <xdr:rowOff>95250</xdr:rowOff>
    </xdr:from>
    <xdr:ext cx="1704975" cy="190500"/>
    <xdr:pic>
      <xdr:nvPicPr>
        <xdr:cNvPr id="10" name="image9.jpg">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0</xdr:colOff>
      <xdr:row>16</xdr:row>
      <xdr:rowOff>85725</xdr:rowOff>
    </xdr:from>
    <xdr:ext cx="1704975" cy="190500"/>
    <xdr:pic>
      <xdr:nvPicPr>
        <xdr:cNvPr id="11" name="image10.jpg">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0</xdr:colOff>
      <xdr:row>17</xdr:row>
      <xdr:rowOff>76200</xdr:rowOff>
    </xdr:from>
    <xdr:ext cx="1581150" cy="200025"/>
    <xdr:pic>
      <xdr:nvPicPr>
        <xdr:cNvPr id="12" name="image2.png">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0</xdr:colOff>
      <xdr:row>15</xdr:row>
      <xdr:rowOff>95250</xdr:rowOff>
    </xdr:from>
    <xdr:ext cx="1704975" cy="190500"/>
    <xdr:pic>
      <xdr:nvPicPr>
        <xdr:cNvPr id="13" name="image9.jpg">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0</xdr:colOff>
      <xdr:row>12</xdr:row>
      <xdr:rowOff>104775</xdr:rowOff>
    </xdr:from>
    <xdr:ext cx="1704975" cy="171450"/>
    <xdr:pic>
      <xdr:nvPicPr>
        <xdr:cNvPr id="14" name="image3.jpg">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zoomScale="75" workbookViewId="0">
      <selection activeCell="M9" sqref="M9"/>
    </sheetView>
  </sheetViews>
  <sheetFormatPr baseColWidth="10" defaultColWidth="14.5" defaultRowHeight="15" customHeight="1"/>
  <cols>
    <col min="1" max="1" width="5.1640625" customWidth="1"/>
    <col min="2" max="2" width="12.5" customWidth="1"/>
    <col min="3" max="3" width="23.5" customWidth="1"/>
    <col min="4" max="4" width="5.33203125" customWidth="1"/>
    <col min="5" max="5" width="68.83203125" customWidth="1"/>
    <col min="6" max="6" width="38.1640625" customWidth="1"/>
    <col min="7" max="7" width="40.33203125" customWidth="1"/>
    <col min="8" max="8" width="23.5" customWidth="1"/>
    <col min="9" max="9" width="12" customWidth="1"/>
    <col min="10" max="10" width="40" customWidth="1"/>
    <col min="11" max="26" width="8.83203125" customWidth="1"/>
  </cols>
  <sheetData>
    <row r="1" spans="1:26" ht="63" customHeight="1">
      <c r="A1" s="1"/>
      <c r="B1" s="1"/>
      <c r="C1" s="1"/>
      <c r="D1" s="1"/>
      <c r="E1" s="160" t="s">
        <v>0</v>
      </c>
      <c r="F1" s="2"/>
      <c r="G1" s="2"/>
      <c r="H1" s="163" t="s">
        <v>1</v>
      </c>
      <c r="I1" s="161"/>
      <c r="J1" s="3">
        <v>46254</v>
      </c>
      <c r="K1" s="1"/>
      <c r="L1" s="1"/>
      <c r="M1" s="1"/>
      <c r="N1" s="1"/>
      <c r="O1" s="1"/>
      <c r="P1" s="1"/>
      <c r="Q1" s="1"/>
      <c r="R1" s="1"/>
      <c r="S1" s="1"/>
      <c r="T1" s="1"/>
      <c r="U1" s="1"/>
      <c r="V1" s="1"/>
      <c r="W1" s="1"/>
      <c r="X1" s="1"/>
      <c r="Y1" s="1"/>
      <c r="Z1" s="1"/>
    </row>
    <row r="2" spans="1:26" ht="24.75" customHeight="1">
      <c r="A2" s="1"/>
      <c r="B2" s="1"/>
      <c r="C2" s="1"/>
      <c r="D2" s="1"/>
      <c r="E2" s="161"/>
      <c r="F2" s="2"/>
      <c r="G2" s="2"/>
      <c r="H2" s="4"/>
      <c r="I2" s="5" t="s">
        <v>2</v>
      </c>
      <c r="J2" s="6">
        <v>165</v>
      </c>
      <c r="K2" s="1"/>
      <c r="L2" s="1"/>
      <c r="M2" s="1"/>
      <c r="N2" s="1"/>
      <c r="O2" s="1"/>
      <c r="P2" s="1"/>
      <c r="Q2" s="1"/>
      <c r="R2" s="1"/>
      <c r="S2" s="1"/>
      <c r="T2" s="1"/>
      <c r="U2" s="1"/>
      <c r="V2" s="1"/>
      <c r="W2" s="1"/>
      <c r="X2" s="1"/>
      <c r="Y2" s="1"/>
      <c r="Z2" s="1"/>
    </row>
    <row r="3" spans="1:26" ht="13.5" customHeight="1">
      <c r="A3" s="1"/>
      <c r="B3" s="1"/>
      <c r="C3" s="1"/>
      <c r="D3" s="1"/>
      <c r="E3" s="162"/>
      <c r="F3" s="2"/>
      <c r="G3" s="2"/>
      <c r="H3" s="1"/>
      <c r="I3" s="1"/>
      <c r="J3" s="7" t="s">
        <v>3</v>
      </c>
      <c r="K3" s="1"/>
      <c r="L3" s="1"/>
      <c r="M3" s="1"/>
      <c r="N3" s="1"/>
      <c r="O3" s="1"/>
      <c r="P3" s="1"/>
      <c r="Q3" s="1"/>
      <c r="R3" s="1"/>
      <c r="S3" s="1"/>
      <c r="T3" s="1"/>
      <c r="U3" s="1"/>
      <c r="V3" s="1"/>
      <c r="W3" s="1"/>
      <c r="X3" s="1"/>
      <c r="Y3" s="1"/>
      <c r="Z3" s="1"/>
    </row>
    <row r="4" spans="1:26" ht="28.5" customHeight="1">
      <c r="A4" s="151">
        <v>1</v>
      </c>
      <c r="B4" s="154" t="s">
        <v>4</v>
      </c>
      <c r="C4" s="164"/>
      <c r="D4" s="8">
        <v>1</v>
      </c>
      <c r="E4" s="9" t="s">
        <v>5</v>
      </c>
      <c r="F4" s="10" t="s">
        <v>6</v>
      </c>
      <c r="G4" s="11" t="s">
        <v>7</v>
      </c>
      <c r="H4" s="12">
        <f>2200*J2</f>
        <v>363000</v>
      </c>
      <c r="I4" s="125" t="s">
        <v>8</v>
      </c>
      <c r="J4" s="167" t="s">
        <v>9</v>
      </c>
      <c r="K4" s="1"/>
      <c r="L4" s="1"/>
      <c r="M4" s="1"/>
      <c r="N4" s="1"/>
      <c r="O4" s="1"/>
      <c r="P4" s="1"/>
      <c r="Q4" s="1"/>
      <c r="R4" s="1"/>
      <c r="S4" s="1"/>
      <c r="T4" s="1"/>
      <c r="U4" s="1"/>
      <c r="V4" s="1"/>
      <c r="W4" s="1"/>
      <c r="X4" s="1"/>
      <c r="Y4" s="1"/>
      <c r="Z4" s="1"/>
    </row>
    <row r="5" spans="1:26" ht="28.5" customHeight="1">
      <c r="A5" s="139"/>
      <c r="B5" s="155"/>
      <c r="C5" s="165"/>
      <c r="D5" s="13">
        <v>2</v>
      </c>
      <c r="E5" s="14" t="s">
        <v>10</v>
      </c>
      <c r="F5" s="15" t="s">
        <v>11</v>
      </c>
      <c r="G5" s="15" t="s">
        <v>12</v>
      </c>
      <c r="H5" s="16">
        <f t="shared" ref="H5:H8" si="0">H4</f>
        <v>363000</v>
      </c>
      <c r="I5" s="126"/>
      <c r="J5" s="137"/>
      <c r="K5" s="1"/>
      <c r="L5" s="1"/>
      <c r="M5" s="1"/>
      <c r="N5" s="1"/>
      <c r="O5" s="1"/>
      <c r="P5" s="1"/>
      <c r="Q5" s="1"/>
      <c r="R5" s="1"/>
      <c r="S5" s="1"/>
      <c r="T5" s="1"/>
      <c r="U5" s="1"/>
      <c r="V5" s="1"/>
      <c r="W5" s="1"/>
      <c r="X5" s="1"/>
      <c r="Y5" s="1"/>
      <c r="Z5" s="1"/>
    </row>
    <row r="6" spans="1:26" ht="28.5" customHeight="1">
      <c r="A6" s="139"/>
      <c r="B6" s="155"/>
      <c r="C6" s="165"/>
      <c r="D6" s="13">
        <v>3</v>
      </c>
      <c r="E6" s="14" t="s">
        <v>13</v>
      </c>
      <c r="F6" s="17" t="s">
        <v>14</v>
      </c>
      <c r="G6" s="17" t="s">
        <v>15</v>
      </c>
      <c r="H6" s="16">
        <f t="shared" si="0"/>
        <v>363000</v>
      </c>
      <c r="I6" s="126"/>
      <c r="J6" s="137"/>
      <c r="K6" s="1"/>
      <c r="L6" s="1"/>
      <c r="M6" s="1"/>
      <c r="N6" s="1"/>
      <c r="O6" s="1"/>
      <c r="P6" s="1"/>
      <c r="Q6" s="1"/>
      <c r="R6" s="1"/>
      <c r="S6" s="1"/>
      <c r="T6" s="1"/>
      <c r="U6" s="1"/>
      <c r="V6" s="1"/>
      <c r="W6" s="1"/>
      <c r="X6" s="1"/>
      <c r="Y6" s="1"/>
      <c r="Z6" s="1"/>
    </row>
    <row r="7" spans="1:26" ht="28.5" customHeight="1">
      <c r="A7" s="139"/>
      <c r="B7" s="155"/>
      <c r="C7" s="165"/>
      <c r="D7" s="13">
        <v>4</v>
      </c>
      <c r="E7" s="14" t="s">
        <v>16</v>
      </c>
      <c r="F7" s="18" t="s">
        <v>17</v>
      </c>
      <c r="G7" s="19" t="s">
        <v>18</v>
      </c>
      <c r="H7" s="16">
        <f t="shared" si="0"/>
        <v>363000</v>
      </c>
      <c r="I7" s="126"/>
      <c r="J7" s="20" t="str">
        <f>IF(I8="","",VLOOKUP(I8,D4:H8,3,0))</f>
        <v>SJ</v>
      </c>
      <c r="K7" s="1"/>
      <c r="L7" s="1"/>
      <c r="M7" s="1"/>
      <c r="N7" s="1"/>
      <c r="O7" s="1"/>
      <c r="P7" s="1"/>
      <c r="Q7" s="1"/>
      <c r="R7" s="1"/>
      <c r="S7" s="1"/>
      <c r="T7" s="1"/>
      <c r="U7" s="1"/>
      <c r="V7" s="1"/>
      <c r="W7" s="1"/>
      <c r="X7" s="1"/>
      <c r="Y7" s="1"/>
      <c r="Z7" s="1"/>
    </row>
    <row r="8" spans="1:26" ht="28.5" customHeight="1">
      <c r="A8" s="152"/>
      <c r="B8" s="142"/>
      <c r="C8" s="166"/>
      <c r="D8" s="21">
        <v>5</v>
      </c>
      <c r="E8" s="22" t="s">
        <v>417</v>
      </c>
      <c r="F8" s="23" t="s">
        <v>418</v>
      </c>
      <c r="G8" s="24" t="s">
        <v>12</v>
      </c>
      <c r="H8" s="25">
        <f t="shared" si="0"/>
        <v>363000</v>
      </c>
      <c r="I8" s="26">
        <v>1</v>
      </c>
      <c r="J8" s="27">
        <f>+H4</f>
        <v>363000</v>
      </c>
      <c r="K8" s="1"/>
      <c r="L8" s="1"/>
      <c r="M8" s="1"/>
      <c r="N8" s="1"/>
      <c r="O8" s="1"/>
      <c r="P8" s="1"/>
      <c r="Q8" s="1"/>
      <c r="R8" s="1"/>
      <c r="S8" s="1"/>
      <c r="T8" s="1"/>
      <c r="U8" s="1"/>
      <c r="V8" s="1"/>
      <c r="W8" s="1"/>
      <c r="X8" s="1"/>
      <c r="Y8" s="1"/>
      <c r="Z8" s="1"/>
    </row>
    <row r="9" spans="1:26" ht="28.5" customHeight="1">
      <c r="A9" s="151">
        <v>2</v>
      </c>
      <c r="B9" s="144" t="s">
        <v>19</v>
      </c>
      <c r="C9" s="145"/>
      <c r="D9" s="8">
        <v>1</v>
      </c>
      <c r="E9" s="9" t="s">
        <v>20</v>
      </c>
      <c r="F9" s="28" t="s">
        <v>21</v>
      </c>
      <c r="G9" s="29"/>
      <c r="H9" s="12">
        <f>0*$J$2</f>
        <v>0</v>
      </c>
      <c r="I9" s="30"/>
      <c r="J9" s="20" t="str">
        <f>IF(I10="","",VLOOKUP(I10,D8:H11,3,0))</f>
        <v>カッタウェイ cataway</v>
      </c>
      <c r="K9" s="1"/>
      <c r="L9" s="1"/>
      <c r="M9" s="1"/>
      <c r="N9" s="1"/>
      <c r="O9" s="1"/>
      <c r="P9" s="1"/>
      <c r="Q9" s="1"/>
      <c r="R9" s="1"/>
      <c r="S9" s="1"/>
      <c r="T9" s="1"/>
      <c r="U9" s="1"/>
      <c r="V9" s="1"/>
      <c r="W9" s="1"/>
      <c r="X9" s="1"/>
      <c r="Y9" s="1"/>
      <c r="Z9" s="1"/>
    </row>
    <row r="10" spans="1:26" ht="28.5" customHeight="1">
      <c r="A10" s="135"/>
      <c r="B10" s="148"/>
      <c r="C10" s="149"/>
      <c r="D10" s="31">
        <v>2</v>
      </c>
      <c r="E10" s="32" t="s">
        <v>22</v>
      </c>
      <c r="F10" s="33" t="s">
        <v>23</v>
      </c>
      <c r="G10" s="33"/>
      <c r="H10" s="34">
        <f>100*$J$2</f>
        <v>16500</v>
      </c>
      <c r="I10" s="35">
        <v>2</v>
      </c>
      <c r="J10" s="36">
        <f>IF(I10="","",VLOOKUP(I10,D9:H10,5,0))</f>
        <v>16500</v>
      </c>
      <c r="K10" s="1"/>
      <c r="L10" s="1"/>
      <c r="M10" s="1"/>
      <c r="N10" s="1"/>
      <c r="O10" s="1"/>
      <c r="P10" s="1"/>
      <c r="Q10" s="1"/>
      <c r="R10" s="1"/>
      <c r="S10" s="1"/>
      <c r="T10" s="1"/>
      <c r="U10" s="1"/>
      <c r="V10" s="1"/>
      <c r="W10" s="1"/>
      <c r="X10" s="1"/>
      <c r="Y10" s="1"/>
      <c r="Z10" s="1"/>
    </row>
    <row r="11" spans="1:26" ht="28.5" customHeight="1">
      <c r="A11" s="151">
        <v>3</v>
      </c>
      <c r="B11" s="154" t="s">
        <v>24</v>
      </c>
      <c r="C11" s="145"/>
      <c r="D11" s="8">
        <v>1</v>
      </c>
      <c r="E11" s="9" t="s">
        <v>25</v>
      </c>
      <c r="F11" s="10" t="s">
        <v>26</v>
      </c>
      <c r="G11" s="10" t="s">
        <v>27</v>
      </c>
      <c r="H11" s="12">
        <f t="shared" ref="H11:H12" si="1">50*$J$2</f>
        <v>8250</v>
      </c>
      <c r="I11" s="170" t="s">
        <v>8</v>
      </c>
      <c r="J11" s="136"/>
      <c r="K11" s="1"/>
      <c r="L11" s="1"/>
      <c r="M11" s="1"/>
      <c r="N11" s="1"/>
      <c r="O11" s="1"/>
      <c r="P11" s="1"/>
      <c r="Q11" s="1"/>
      <c r="R11" s="1"/>
      <c r="S11" s="1"/>
      <c r="T11" s="1"/>
      <c r="U11" s="1"/>
      <c r="V11" s="1"/>
      <c r="W11" s="1"/>
      <c r="X11" s="1"/>
      <c r="Y11" s="1"/>
      <c r="Z11" s="1"/>
    </row>
    <row r="12" spans="1:26" ht="28.5" customHeight="1">
      <c r="A12" s="139"/>
      <c r="B12" s="155"/>
      <c r="C12" s="147"/>
      <c r="D12" s="13">
        <v>2</v>
      </c>
      <c r="E12" s="14" t="s">
        <v>28</v>
      </c>
      <c r="F12" s="17" t="s">
        <v>29</v>
      </c>
      <c r="G12" s="17" t="s">
        <v>30</v>
      </c>
      <c r="H12" s="16">
        <f t="shared" si="1"/>
        <v>8250</v>
      </c>
      <c r="I12" s="147"/>
      <c r="J12" s="137"/>
      <c r="K12" s="1"/>
      <c r="L12" s="1"/>
      <c r="M12" s="1"/>
      <c r="N12" s="1"/>
      <c r="O12" s="1"/>
      <c r="P12" s="1"/>
      <c r="Q12" s="1"/>
      <c r="R12" s="1"/>
      <c r="S12" s="1"/>
      <c r="T12" s="1"/>
      <c r="U12" s="1"/>
      <c r="V12" s="1"/>
      <c r="W12" s="1"/>
      <c r="X12" s="1"/>
      <c r="Y12" s="1"/>
      <c r="Z12" s="1"/>
    </row>
    <row r="13" spans="1:26" ht="28.5" customHeight="1">
      <c r="A13" s="139"/>
      <c r="B13" s="155"/>
      <c r="C13" s="147"/>
      <c r="D13" s="13">
        <v>3</v>
      </c>
      <c r="E13" s="14" t="s">
        <v>31</v>
      </c>
      <c r="F13" s="17" t="s">
        <v>32</v>
      </c>
      <c r="G13" s="17" t="s">
        <v>33</v>
      </c>
      <c r="H13" s="16">
        <f>100*$J$2</f>
        <v>16500</v>
      </c>
      <c r="I13" s="147"/>
      <c r="J13" s="137"/>
      <c r="K13" s="1"/>
      <c r="L13" s="1"/>
      <c r="M13" s="1"/>
      <c r="N13" s="1"/>
      <c r="O13" s="1"/>
      <c r="P13" s="1"/>
      <c r="Q13" s="1"/>
      <c r="R13" s="1"/>
      <c r="S13" s="1"/>
      <c r="T13" s="1"/>
      <c r="U13" s="1"/>
      <c r="V13" s="1"/>
      <c r="W13" s="1"/>
      <c r="X13" s="1"/>
      <c r="Y13" s="1"/>
      <c r="Z13" s="1"/>
    </row>
    <row r="14" spans="1:26" ht="28.5" customHeight="1">
      <c r="A14" s="139"/>
      <c r="B14" s="155"/>
      <c r="C14" s="147"/>
      <c r="D14" s="13">
        <v>4</v>
      </c>
      <c r="E14" s="14" t="s">
        <v>419</v>
      </c>
      <c r="F14" s="17" t="s">
        <v>34</v>
      </c>
      <c r="G14" s="17" t="s">
        <v>33</v>
      </c>
      <c r="H14" s="16">
        <f>250*$J$2</f>
        <v>41250</v>
      </c>
      <c r="I14" s="147"/>
      <c r="J14" s="138"/>
      <c r="K14" s="1"/>
      <c r="L14" s="1"/>
      <c r="M14" s="1"/>
      <c r="N14" s="1"/>
      <c r="O14" s="1"/>
      <c r="P14" s="1"/>
      <c r="Q14" s="1"/>
      <c r="R14" s="1"/>
      <c r="S14" s="1"/>
      <c r="T14" s="1"/>
      <c r="U14" s="1"/>
      <c r="V14" s="1"/>
      <c r="W14" s="1"/>
      <c r="X14" s="1"/>
      <c r="Y14" s="1"/>
      <c r="Z14" s="1"/>
    </row>
    <row r="15" spans="1:26" ht="28.5" customHeight="1">
      <c r="A15" s="139"/>
      <c r="B15" s="155"/>
      <c r="C15" s="147"/>
      <c r="D15" s="13">
        <v>5</v>
      </c>
      <c r="E15" s="14" t="s">
        <v>35</v>
      </c>
      <c r="F15" s="17" t="s">
        <v>36</v>
      </c>
      <c r="G15" s="17" t="s">
        <v>37</v>
      </c>
      <c r="H15" s="16">
        <f>400*$J$2</f>
        <v>66000</v>
      </c>
      <c r="I15" s="147"/>
      <c r="J15" s="134" t="str">
        <f>IF(I17="","",VLOOKUP(I17,D11:H17,3,0))</f>
        <v>ALL KOA</v>
      </c>
      <c r="K15" s="1"/>
      <c r="L15" s="1"/>
      <c r="M15" s="1"/>
      <c r="N15" s="1"/>
      <c r="O15" s="1"/>
      <c r="P15" s="1"/>
      <c r="Q15" s="1"/>
      <c r="R15" s="1"/>
      <c r="S15" s="1"/>
      <c r="T15" s="1"/>
      <c r="U15" s="1"/>
      <c r="V15" s="1"/>
      <c r="W15" s="1"/>
      <c r="X15" s="1"/>
      <c r="Y15" s="1"/>
      <c r="Z15" s="1"/>
    </row>
    <row r="16" spans="1:26" ht="28.5" customHeight="1">
      <c r="A16" s="139"/>
      <c r="B16" s="155"/>
      <c r="C16" s="147"/>
      <c r="D16" s="13">
        <v>6</v>
      </c>
      <c r="E16" s="14" t="s">
        <v>38</v>
      </c>
      <c r="F16" s="37" t="s">
        <v>39</v>
      </c>
      <c r="G16" s="17" t="s">
        <v>40</v>
      </c>
      <c r="H16" s="16">
        <f>500*$J$2</f>
        <v>82500</v>
      </c>
      <c r="I16" s="147"/>
      <c r="J16" s="135"/>
      <c r="K16" s="1"/>
      <c r="L16" s="1"/>
      <c r="M16" s="1"/>
      <c r="N16" s="1"/>
      <c r="O16" s="1"/>
      <c r="P16" s="1"/>
      <c r="Q16" s="1"/>
      <c r="R16" s="1"/>
      <c r="S16" s="1"/>
      <c r="T16" s="1"/>
      <c r="U16" s="1"/>
      <c r="V16" s="1"/>
      <c r="W16" s="1"/>
      <c r="X16" s="1"/>
      <c r="Y16" s="1"/>
      <c r="Z16" s="1"/>
    </row>
    <row r="17" spans="1:26" ht="28.5" customHeight="1">
      <c r="A17" s="135"/>
      <c r="B17" s="142"/>
      <c r="C17" s="143"/>
      <c r="D17" s="21">
        <v>7</v>
      </c>
      <c r="E17" s="22" t="s">
        <v>41</v>
      </c>
      <c r="F17" s="38" t="s">
        <v>42</v>
      </c>
      <c r="G17" s="38"/>
      <c r="H17" s="25">
        <v>0</v>
      </c>
      <c r="I17" s="39">
        <v>7</v>
      </c>
      <c r="J17" s="27">
        <f>IF(I17="","",VLOOKUP(I17,D11:H17,5,0))</f>
        <v>0</v>
      </c>
      <c r="K17" s="1"/>
      <c r="L17" s="1"/>
      <c r="M17" s="1"/>
      <c r="N17" s="1"/>
      <c r="O17" s="1"/>
      <c r="P17" s="1"/>
      <c r="Q17" s="1"/>
      <c r="R17" s="1"/>
      <c r="S17" s="1"/>
      <c r="T17" s="1"/>
      <c r="U17" s="1"/>
      <c r="V17" s="1"/>
      <c r="W17" s="1"/>
      <c r="X17" s="1"/>
      <c r="Y17" s="1"/>
      <c r="Z17" s="1"/>
    </row>
    <row r="18" spans="1:26" ht="28.5" customHeight="1">
      <c r="A18" s="151">
        <v>4</v>
      </c>
      <c r="B18" s="140" t="s">
        <v>43</v>
      </c>
      <c r="C18" s="141"/>
      <c r="D18" s="40">
        <v>1</v>
      </c>
      <c r="E18" s="41" t="s">
        <v>44</v>
      </c>
      <c r="F18" s="42" t="s">
        <v>45</v>
      </c>
      <c r="G18" s="42" t="s">
        <v>46</v>
      </c>
      <c r="H18" s="43">
        <f>100*$J$2</f>
        <v>16500</v>
      </c>
      <c r="I18" s="171" t="s">
        <v>8</v>
      </c>
      <c r="J18" s="195"/>
      <c r="K18" s="1"/>
      <c r="L18" s="1"/>
      <c r="M18" s="1"/>
      <c r="N18" s="1"/>
      <c r="O18" s="1"/>
      <c r="P18" s="1"/>
      <c r="Q18" s="1"/>
      <c r="R18" s="1"/>
      <c r="S18" s="1"/>
      <c r="T18" s="1"/>
      <c r="U18" s="1"/>
      <c r="V18" s="1"/>
      <c r="W18" s="1"/>
      <c r="X18" s="1"/>
      <c r="Y18" s="1"/>
      <c r="Z18" s="1"/>
    </row>
    <row r="19" spans="1:26" ht="28.5" customHeight="1">
      <c r="A19" s="139"/>
      <c r="B19" s="155"/>
      <c r="C19" s="147"/>
      <c r="D19" s="13">
        <v>2</v>
      </c>
      <c r="E19" s="14" t="s">
        <v>47</v>
      </c>
      <c r="F19" s="19" t="s">
        <v>48</v>
      </c>
      <c r="G19" s="19" t="s">
        <v>49</v>
      </c>
      <c r="H19" s="16">
        <f>150*$J$2</f>
        <v>24750</v>
      </c>
      <c r="I19" s="132"/>
      <c r="J19" s="129"/>
      <c r="K19" s="1"/>
      <c r="L19" s="1"/>
      <c r="M19" s="1"/>
      <c r="N19" s="1"/>
      <c r="O19" s="1"/>
      <c r="P19" s="1"/>
      <c r="Q19" s="1"/>
      <c r="R19" s="1"/>
      <c r="S19" s="1"/>
      <c r="T19" s="1"/>
      <c r="U19" s="1"/>
      <c r="V19" s="1"/>
      <c r="W19" s="1"/>
      <c r="X19" s="1"/>
      <c r="Y19" s="1"/>
      <c r="Z19" s="1"/>
    </row>
    <row r="20" spans="1:26" ht="28.5" customHeight="1">
      <c r="A20" s="139"/>
      <c r="B20" s="155"/>
      <c r="C20" s="147"/>
      <c r="D20" s="13">
        <v>3</v>
      </c>
      <c r="E20" s="14" t="s">
        <v>50</v>
      </c>
      <c r="F20" s="19" t="s">
        <v>51</v>
      </c>
      <c r="G20" s="19" t="s">
        <v>52</v>
      </c>
      <c r="H20" s="16">
        <f>220*$J$2</f>
        <v>36300</v>
      </c>
      <c r="I20" s="132"/>
      <c r="J20" s="129"/>
      <c r="K20" s="1"/>
      <c r="L20" s="1"/>
      <c r="M20" s="1"/>
      <c r="N20" s="1"/>
      <c r="O20" s="1"/>
      <c r="P20" s="1"/>
      <c r="Q20" s="1"/>
      <c r="R20" s="1"/>
      <c r="S20" s="1"/>
      <c r="T20" s="1"/>
      <c r="U20" s="1"/>
      <c r="V20" s="1"/>
      <c r="W20" s="1"/>
      <c r="X20" s="1"/>
      <c r="Y20" s="1"/>
      <c r="Z20" s="1"/>
    </row>
    <row r="21" spans="1:26" ht="28.5" customHeight="1">
      <c r="A21" s="139"/>
      <c r="B21" s="155"/>
      <c r="C21" s="147"/>
      <c r="D21" s="13">
        <v>4</v>
      </c>
      <c r="E21" s="14" t="s">
        <v>53</v>
      </c>
      <c r="F21" s="15" t="s">
        <v>54</v>
      </c>
      <c r="G21" s="15" t="s">
        <v>55</v>
      </c>
      <c r="H21" s="16">
        <f>350*$J$2</f>
        <v>57750</v>
      </c>
      <c r="I21" s="132"/>
      <c r="J21" s="129"/>
      <c r="K21" s="1"/>
      <c r="L21" s="1"/>
      <c r="M21" s="1"/>
      <c r="N21" s="1"/>
      <c r="O21" s="1"/>
      <c r="P21" s="1"/>
      <c r="Q21" s="1"/>
      <c r="R21" s="1"/>
      <c r="S21" s="1"/>
      <c r="T21" s="1"/>
      <c r="U21" s="1"/>
      <c r="V21" s="1"/>
      <c r="W21" s="1"/>
      <c r="X21" s="1"/>
      <c r="Y21" s="1"/>
      <c r="Z21" s="1"/>
    </row>
    <row r="22" spans="1:26" ht="28.5" customHeight="1">
      <c r="A22" s="139"/>
      <c r="B22" s="155"/>
      <c r="C22" s="147"/>
      <c r="D22" s="13">
        <v>5</v>
      </c>
      <c r="E22" s="14" t="s">
        <v>56</v>
      </c>
      <c r="F22" s="19" t="s">
        <v>57</v>
      </c>
      <c r="G22" s="19" t="s">
        <v>58</v>
      </c>
      <c r="H22" s="16">
        <f>450*$J$2</f>
        <v>74250</v>
      </c>
      <c r="I22" s="132"/>
      <c r="J22" s="129"/>
      <c r="K22" s="1"/>
      <c r="L22" s="1"/>
      <c r="M22" s="1"/>
      <c r="N22" s="1"/>
      <c r="O22" s="1"/>
      <c r="P22" s="1"/>
      <c r="Q22" s="1"/>
      <c r="R22" s="1"/>
      <c r="S22" s="1"/>
      <c r="T22" s="1"/>
      <c r="U22" s="1"/>
      <c r="V22" s="1"/>
      <c r="W22" s="1"/>
      <c r="X22" s="1"/>
      <c r="Y22" s="1"/>
      <c r="Z22" s="1"/>
    </row>
    <row r="23" spans="1:26" ht="28.5" customHeight="1">
      <c r="A23" s="139"/>
      <c r="B23" s="155"/>
      <c r="C23" s="147"/>
      <c r="D23" s="13">
        <v>6</v>
      </c>
      <c r="E23" s="14" t="s">
        <v>59</v>
      </c>
      <c r="F23" s="18" t="s">
        <v>60</v>
      </c>
      <c r="G23" s="19" t="s">
        <v>61</v>
      </c>
      <c r="H23" s="16">
        <f>550*$J$2</f>
        <v>90750</v>
      </c>
      <c r="I23" s="132"/>
      <c r="J23" s="129"/>
      <c r="K23" s="1"/>
      <c r="L23" s="1"/>
      <c r="M23" s="1"/>
      <c r="N23" s="1"/>
      <c r="O23" s="1"/>
      <c r="P23" s="1"/>
      <c r="Q23" s="1"/>
      <c r="R23" s="1"/>
      <c r="S23" s="1"/>
      <c r="T23" s="1"/>
      <c r="U23" s="1"/>
      <c r="V23" s="1"/>
      <c r="W23" s="1"/>
      <c r="X23" s="1"/>
      <c r="Y23" s="1"/>
      <c r="Z23" s="1"/>
    </row>
    <row r="24" spans="1:26" ht="28.5" customHeight="1">
      <c r="A24" s="139"/>
      <c r="B24" s="155"/>
      <c r="C24" s="147"/>
      <c r="D24" s="13">
        <v>7</v>
      </c>
      <c r="E24" s="14" t="s">
        <v>62</v>
      </c>
      <c r="F24" s="37" t="s">
        <v>63</v>
      </c>
      <c r="G24" s="45" t="s">
        <v>64</v>
      </c>
      <c r="H24" s="16">
        <f>700*$J$2</f>
        <v>115500</v>
      </c>
      <c r="I24" s="132"/>
      <c r="J24" s="129"/>
      <c r="K24" s="1"/>
      <c r="L24" s="1"/>
      <c r="M24" s="1"/>
      <c r="N24" s="1"/>
      <c r="O24" s="1"/>
      <c r="P24" s="1"/>
      <c r="Q24" s="1"/>
      <c r="R24" s="1"/>
      <c r="S24" s="1"/>
      <c r="T24" s="1"/>
      <c r="U24" s="1"/>
      <c r="V24" s="1"/>
      <c r="W24" s="1"/>
      <c r="X24" s="1"/>
      <c r="Y24" s="1"/>
      <c r="Z24" s="1"/>
    </row>
    <row r="25" spans="1:26" ht="28.5" customHeight="1">
      <c r="A25" s="139"/>
      <c r="B25" s="155"/>
      <c r="C25" s="147"/>
      <c r="D25" s="13">
        <v>8</v>
      </c>
      <c r="E25" s="14" t="s">
        <v>65</v>
      </c>
      <c r="F25" s="37" t="s">
        <v>66</v>
      </c>
      <c r="G25" s="37" t="s">
        <v>67</v>
      </c>
      <c r="H25" s="16">
        <f>800*$J$2</f>
        <v>132000</v>
      </c>
      <c r="I25" s="132"/>
      <c r="J25" s="129"/>
      <c r="K25" s="1"/>
      <c r="L25" s="1"/>
      <c r="M25" s="1"/>
      <c r="N25" s="1"/>
      <c r="O25" s="1"/>
      <c r="P25" s="1"/>
      <c r="Q25" s="1"/>
      <c r="R25" s="1"/>
      <c r="S25" s="1"/>
      <c r="T25" s="1"/>
      <c r="U25" s="1"/>
      <c r="V25" s="1"/>
      <c r="W25" s="1"/>
      <c r="X25" s="1"/>
      <c r="Y25" s="1"/>
      <c r="Z25" s="1"/>
    </row>
    <row r="26" spans="1:26" ht="28.5" customHeight="1">
      <c r="A26" s="139"/>
      <c r="B26" s="155"/>
      <c r="C26" s="147"/>
      <c r="D26" s="13">
        <v>9</v>
      </c>
      <c r="E26" s="46" t="s">
        <v>68</v>
      </c>
      <c r="F26" s="19" t="s">
        <v>69</v>
      </c>
      <c r="G26" s="19" t="s">
        <v>70</v>
      </c>
      <c r="H26" s="16">
        <f>1100*$J$2</f>
        <v>181500</v>
      </c>
      <c r="I26" s="132"/>
      <c r="J26" s="129"/>
      <c r="K26" s="1"/>
      <c r="L26" s="1"/>
      <c r="M26" s="1"/>
      <c r="N26" s="1"/>
      <c r="O26" s="1"/>
      <c r="P26" s="1"/>
      <c r="Q26" s="1"/>
      <c r="R26" s="1"/>
      <c r="S26" s="1"/>
      <c r="T26" s="1"/>
      <c r="U26" s="1"/>
      <c r="V26" s="1"/>
      <c r="W26" s="1"/>
      <c r="X26" s="1"/>
      <c r="Y26" s="1"/>
      <c r="Z26" s="1"/>
    </row>
    <row r="27" spans="1:26" ht="28.5" customHeight="1">
      <c r="A27" s="139"/>
      <c r="B27" s="155"/>
      <c r="C27" s="147"/>
      <c r="D27" s="13">
        <v>10</v>
      </c>
      <c r="E27" s="46" t="s">
        <v>71</v>
      </c>
      <c r="F27" s="19" t="s">
        <v>72</v>
      </c>
      <c r="G27" s="19" t="s">
        <v>73</v>
      </c>
      <c r="H27" s="16">
        <f>1300*$J$2</f>
        <v>214500</v>
      </c>
      <c r="I27" s="132"/>
      <c r="J27" s="130"/>
      <c r="K27" s="1"/>
      <c r="L27" s="1"/>
      <c r="M27" s="1"/>
      <c r="N27" s="1"/>
      <c r="O27" s="1"/>
      <c r="P27" s="1"/>
      <c r="Q27" s="1"/>
      <c r="R27" s="1"/>
      <c r="S27" s="1"/>
      <c r="T27" s="1"/>
      <c r="U27" s="1"/>
      <c r="V27" s="1"/>
      <c r="W27" s="1"/>
      <c r="X27" s="1"/>
      <c r="Y27" s="1"/>
      <c r="Z27" s="1"/>
    </row>
    <row r="28" spans="1:26" ht="28.5" customHeight="1">
      <c r="A28" s="139"/>
      <c r="B28" s="155"/>
      <c r="C28" s="147"/>
      <c r="D28" s="13">
        <v>11</v>
      </c>
      <c r="E28" s="46" t="s">
        <v>74</v>
      </c>
      <c r="F28" s="19" t="s">
        <v>75</v>
      </c>
      <c r="G28" s="19" t="s">
        <v>76</v>
      </c>
      <c r="H28" s="16">
        <f>1800*$J$2</f>
        <v>297000</v>
      </c>
      <c r="I28" s="132"/>
      <c r="J28" s="134" t="str">
        <f>IF(I30="","",VLOOKUP(I30,D18:H30,3,0))</f>
        <v>ALL KOA</v>
      </c>
      <c r="K28" s="1"/>
      <c r="L28" s="1"/>
      <c r="M28" s="1"/>
      <c r="N28" s="1"/>
      <c r="O28" s="1"/>
      <c r="P28" s="1"/>
      <c r="Q28" s="1"/>
      <c r="R28" s="1"/>
      <c r="S28" s="1"/>
      <c r="T28" s="1"/>
      <c r="U28" s="1"/>
      <c r="V28" s="1"/>
      <c r="W28" s="1"/>
      <c r="X28" s="1"/>
      <c r="Y28" s="1"/>
      <c r="Z28" s="1"/>
    </row>
    <row r="29" spans="1:26" ht="28.5" customHeight="1">
      <c r="A29" s="139"/>
      <c r="B29" s="155"/>
      <c r="C29" s="147"/>
      <c r="D29" s="13">
        <v>12</v>
      </c>
      <c r="E29" s="46" t="s">
        <v>77</v>
      </c>
      <c r="F29" s="19" t="s">
        <v>78</v>
      </c>
      <c r="G29" s="19" t="s">
        <v>79</v>
      </c>
      <c r="H29" s="16">
        <f>2500*$J$2</f>
        <v>412500</v>
      </c>
      <c r="I29" s="133"/>
      <c r="J29" s="135"/>
      <c r="K29" s="1"/>
      <c r="L29" s="1"/>
      <c r="M29" s="1"/>
      <c r="N29" s="1"/>
      <c r="O29" s="1"/>
      <c r="P29" s="1"/>
      <c r="Q29" s="1"/>
      <c r="R29" s="1"/>
      <c r="S29" s="1"/>
      <c r="T29" s="1"/>
      <c r="U29" s="1"/>
      <c r="V29" s="1"/>
      <c r="W29" s="1"/>
      <c r="X29" s="1"/>
      <c r="Y29" s="1"/>
      <c r="Z29" s="1"/>
    </row>
    <row r="30" spans="1:26" ht="28.5" customHeight="1">
      <c r="A30" s="135"/>
      <c r="B30" s="156"/>
      <c r="C30" s="149"/>
      <c r="D30" s="31">
        <v>13</v>
      </c>
      <c r="E30" s="32" t="s">
        <v>80</v>
      </c>
      <c r="F30" s="47" t="s">
        <v>42</v>
      </c>
      <c r="G30" s="47"/>
      <c r="H30" s="48">
        <f>0*$J$2</f>
        <v>0</v>
      </c>
      <c r="I30" s="26">
        <v>13</v>
      </c>
      <c r="J30" s="36">
        <f>IF(I30="","",VLOOKUP(I30,D18:H30,5,0))</f>
        <v>0</v>
      </c>
      <c r="K30" s="1"/>
      <c r="L30" s="1"/>
      <c r="M30" s="1"/>
      <c r="N30" s="1"/>
      <c r="O30" s="1"/>
      <c r="P30" s="1"/>
      <c r="Q30" s="1"/>
      <c r="R30" s="1"/>
      <c r="S30" s="1"/>
      <c r="T30" s="1"/>
      <c r="U30" s="1"/>
      <c r="V30" s="1"/>
      <c r="W30" s="1"/>
      <c r="X30" s="1"/>
      <c r="Y30" s="1"/>
      <c r="Z30" s="1"/>
    </row>
    <row r="31" spans="1:26" ht="93" customHeight="1">
      <c r="A31" s="151">
        <v>5</v>
      </c>
      <c r="B31" s="168" t="s">
        <v>81</v>
      </c>
      <c r="C31" s="145"/>
      <c r="D31" s="8">
        <v>1</v>
      </c>
      <c r="E31" s="9" t="s">
        <v>82</v>
      </c>
      <c r="F31" s="49" t="s">
        <v>83</v>
      </c>
      <c r="G31" s="49" t="s">
        <v>84</v>
      </c>
      <c r="H31" s="12">
        <f>2200*$J$2</f>
        <v>363000</v>
      </c>
      <c r="I31" s="153" t="s">
        <v>8</v>
      </c>
      <c r="J31" s="51"/>
      <c r="K31" s="1"/>
      <c r="L31" s="1"/>
      <c r="M31" s="1"/>
      <c r="N31" s="1"/>
      <c r="O31" s="1"/>
      <c r="P31" s="1"/>
      <c r="Q31" s="1"/>
      <c r="R31" s="1"/>
      <c r="S31" s="1"/>
      <c r="T31" s="1"/>
      <c r="U31" s="1"/>
      <c r="V31" s="1"/>
      <c r="W31" s="1"/>
      <c r="X31" s="1"/>
      <c r="Y31" s="1"/>
      <c r="Z31" s="1"/>
    </row>
    <row r="32" spans="1:26" ht="93" customHeight="1">
      <c r="A32" s="139"/>
      <c r="B32" s="155"/>
      <c r="C32" s="147"/>
      <c r="D32" s="13">
        <v>2</v>
      </c>
      <c r="E32" s="14" t="s">
        <v>85</v>
      </c>
      <c r="F32" s="18" t="s">
        <v>86</v>
      </c>
      <c r="G32" s="18" t="s">
        <v>87</v>
      </c>
      <c r="H32" s="16">
        <f>3100*$J$2</f>
        <v>511500</v>
      </c>
      <c r="I32" s="127"/>
      <c r="J32" s="20" t="str">
        <f>IF(I33="","",VLOOKUP(I33,D31:H33,3,0))</f>
        <v>5A ALL KOA</v>
      </c>
      <c r="K32" s="1"/>
      <c r="L32" s="1"/>
      <c r="M32" s="1"/>
      <c r="N32" s="1"/>
      <c r="O32" s="1"/>
      <c r="P32" s="1"/>
      <c r="Q32" s="1"/>
      <c r="R32" s="1"/>
      <c r="S32" s="1"/>
      <c r="T32" s="1"/>
      <c r="U32" s="1"/>
      <c r="V32" s="1"/>
      <c r="W32" s="1"/>
      <c r="X32" s="1"/>
      <c r="Y32" s="1"/>
      <c r="Z32" s="1"/>
    </row>
    <row r="33" spans="1:26" ht="28.5" customHeight="1">
      <c r="A33" s="135"/>
      <c r="B33" s="142"/>
      <c r="C33" s="143"/>
      <c r="D33" s="21">
        <v>3</v>
      </c>
      <c r="E33" s="22" t="s">
        <v>88</v>
      </c>
      <c r="F33" s="24" t="s">
        <v>89</v>
      </c>
      <c r="G33" s="23"/>
      <c r="H33" s="25">
        <v>0</v>
      </c>
      <c r="I33" s="26">
        <v>2</v>
      </c>
      <c r="J33" s="27">
        <f>IF(I33="","",VLOOKUP(I33,D31:H33,5,0))</f>
        <v>511500</v>
      </c>
      <c r="K33" s="1"/>
      <c r="L33" s="1"/>
      <c r="M33" s="1"/>
      <c r="N33" s="1"/>
      <c r="O33" s="1"/>
      <c r="P33" s="1"/>
      <c r="Q33" s="1"/>
      <c r="R33" s="1"/>
      <c r="S33" s="1"/>
      <c r="T33" s="1"/>
      <c r="U33" s="1"/>
      <c r="V33" s="1"/>
      <c r="W33" s="1"/>
      <c r="X33" s="1"/>
      <c r="Y33" s="1"/>
      <c r="Z33" s="1"/>
    </row>
    <row r="34" spans="1:26" ht="28.5" customHeight="1">
      <c r="A34" s="151">
        <v>6</v>
      </c>
      <c r="B34" s="169" t="s">
        <v>90</v>
      </c>
      <c r="C34" s="141"/>
      <c r="D34" s="40">
        <v>1</v>
      </c>
      <c r="E34" s="41" t="s">
        <v>91</v>
      </c>
      <c r="F34" s="52" t="s">
        <v>92</v>
      </c>
      <c r="G34" s="52" t="s">
        <v>93</v>
      </c>
      <c r="H34" s="43">
        <v>0</v>
      </c>
      <c r="I34" s="131" t="s">
        <v>8</v>
      </c>
      <c r="J34" s="136"/>
      <c r="K34" s="1"/>
      <c r="L34" s="1"/>
      <c r="M34" s="1"/>
      <c r="N34" s="1"/>
      <c r="O34" s="1"/>
      <c r="P34" s="1"/>
      <c r="Q34" s="1"/>
      <c r="R34" s="1"/>
      <c r="S34" s="1"/>
      <c r="T34" s="1"/>
      <c r="U34" s="1"/>
      <c r="V34" s="1"/>
      <c r="W34" s="1"/>
      <c r="X34" s="1"/>
      <c r="Y34" s="1"/>
      <c r="Z34" s="1"/>
    </row>
    <row r="35" spans="1:26" ht="28.5" customHeight="1">
      <c r="A35" s="139"/>
      <c r="B35" s="146"/>
      <c r="C35" s="147"/>
      <c r="D35" s="40">
        <v>2</v>
      </c>
      <c r="E35" s="14" t="s">
        <v>94</v>
      </c>
      <c r="F35" s="19" t="s">
        <v>95</v>
      </c>
      <c r="G35" s="19" t="s">
        <v>96</v>
      </c>
      <c r="H35" s="16">
        <v>0</v>
      </c>
      <c r="I35" s="132"/>
      <c r="J35" s="137"/>
      <c r="K35" s="1"/>
      <c r="L35" s="1"/>
      <c r="M35" s="1"/>
      <c r="N35" s="1"/>
      <c r="O35" s="1"/>
      <c r="P35" s="1"/>
      <c r="Q35" s="1"/>
      <c r="R35" s="1"/>
      <c r="S35" s="1"/>
      <c r="T35" s="1"/>
      <c r="U35" s="1"/>
      <c r="V35" s="1"/>
      <c r="W35" s="1"/>
      <c r="X35" s="1"/>
      <c r="Y35" s="1"/>
      <c r="Z35" s="1"/>
    </row>
    <row r="36" spans="1:26" ht="28.5" customHeight="1">
      <c r="A36" s="139"/>
      <c r="B36" s="146"/>
      <c r="C36" s="147"/>
      <c r="D36" s="40">
        <v>3</v>
      </c>
      <c r="E36" s="32" t="s">
        <v>97</v>
      </c>
      <c r="F36" s="33" t="s">
        <v>98</v>
      </c>
      <c r="G36" s="33" t="s">
        <v>99</v>
      </c>
      <c r="H36" s="16">
        <v>0</v>
      </c>
      <c r="I36" s="132"/>
      <c r="J36" s="138"/>
      <c r="K36" s="1"/>
      <c r="L36" s="1"/>
      <c r="M36" s="1"/>
      <c r="N36" s="1"/>
      <c r="O36" s="1"/>
      <c r="P36" s="1"/>
      <c r="Q36" s="1"/>
      <c r="R36" s="1"/>
      <c r="S36" s="1"/>
      <c r="T36" s="1"/>
      <c r="U36" s="1"/>
      <c r="V36" s="1"/>
      <c r="W36" s="1"/>
      <c r="X36" s="1"/>
      <c r="Y36" s="1"/>
      <c r="Z36" s="1"/>
    </row>
    <row r="37" spans="1:26" ht="28.5" customHeight="1">
      <c r="A37" s="139"/>
      <c r="B37" s="146"/>
      <c r="C37" s="147"/>
      <c r="D37" s="40">
        <v>4</v>
      </c>
      <c r="E37" s="32" t="s">
        <v>420</v>
      </c>
      <c r="F37" s="33" t="s">
        <v>100</v>
      </c>
      <c r="G37" s="33" t="s">
        <v>101</v>
      </c>
      <c r="H37" s="16">
        <v>0</v>
      </c>
      <c r="I37" s="133"/>
      <c r="J37" s="53" t="str">
        <f>IF(I38="","",VLOOKUP(I38,D34:H38,3,0))</f>
        <v>プレミアム  Premium</v>
      </c>
      <c r="K37" s="1"/>
      <c r="L37" s="1"/>
      <c r="M37" s="1"/>
      <c r="N37" s="1"/>
      <c r="O37" s="1"/>
      <c r="P37" s="1"/>
      <c r="Q37" s="1"/>
      <c r="R37" s="1"/>
      <c r="S37" s="1"/>
      <c r="T37" s="1"/>
      <c r="U37" s="1"/>
      <c r="V37" s="1"/>
      <c r="W37" s="1"/>
      <c r="X37" s="1"/>
      <c r="Y37" s="1"/>
      <c r="Z37" s="1"/>
    </row>
    <row r="38" spans="1:26" ht="28.5" customHeight="1">
      <c r="A38" s="135"/>
      <c r="B38" s="150"/>
      <c r="C38" s="143"/>
      <c r="D38" s="40">
        <v>5</v>
      </c>
      <c r="E38" s="22" t="s">
        <v>421</v>
      </c>
      <c r="F38" s="24" t="s">
        <v>102</v>
      </c>
      <c r="G38" s="24" t="s">
        <v>103</v>
      </c>
      <c r="H38" s="54">
        <v>0</v>
      </c>
      <c r="I38" s="26">
        <v>2</v>
      </c>
      <c r="J38" s="27">
        <f>IF(I38="","",VLOOKUP(I38,D34:H38,5,0))</f>
        <v>0</v>
      </c>
      <c r="K38" s="1"/>
      <c r="L38" s="1"/>
      <c r="M38" s="1"/>
      <c r="N38" s="1"/>
      <c r="O38" s="1"/>
      <c r="P38" s="1"/>
      <c r="Q38" s="1"/>
      <c r="R38" s="1"/>
      <c r="S38" s="1"/>
      <c r="T38" s="1"/>
      <c r="U38" s="1"/>
      <c r="V38" s="1"/>
      <c r="W38" s="1"/>
      <c r="X38" s="1"/>
      <c r="Y38" s="1"/>
      <c r="Z38" s="1"/>
    </row>
    <row r="39" spans="1:26" ht="28.5" customHeight="1">
      <c r="A39" s="151">
        <v>7</v>
      </c>
      <c r="B39" s="144" t="s">
        <v>104</v>
      </c>
      <c r="C39" s="145"/>
      <c r="D39" s="8">
        <v>1</v>
      </c>
      <c r="E39" s="9" t="s">
        <v>105</v>
      </c>
      <c r="F39" s="52" t="s">
        <v>92</v>
      </c>
      <c r="G39" s="52" t="s">
        <v>106</v>
      </c>
      <c r="H39" s="43">
        <v>0</v>
      </c>
      <c r="I39" s="153" t="s">
        <v>8</v>
      </c>
      <c r="J39" s="55"/>
      <c r="K39" s="1"/>
      <c r="L39" s="1"/>
      <c r="M39" s="1"/>
      <c r="N39" s="1"/>
      <c r="O39" s="1"/>
      <c r="P39" s="1"/>
      <c r="Q39" s="1"/>
      <c r="R39" s="1"/>
      <c r="S39" s="1"/>
      <c r="T39" s="1"/>
      <c r="U39" s="1"/>
      <c r="V39" s="1"/>
      <c r="W39" s="1"/>
      <c r="X39" s="1"/>
      <c r="Y39" s="1"/>
      <c r="Z39" s="1"/>
    </row>
    <row r="40" spans="1:26" ht="28.5" customHeight="1">
      <c r="A40" s="139"/>
      <c r="B40" s="146"/>
      <c r="C40" s="147"/>
      <c r="D40" s="13">
        <v>2</v>
      </c>
      <c r="E40" s="14" t="s">
        <v>107</v>
      </c>
      <c r="F40" s="19" t="s">
        <v>108</v>
      </c>
      <c r="G40" s="19" t="s">
        <v>109</v>
      </c>
      <c r="H40" s="16">
        <v>0</v>
      </c>
      <c r="I40" s="127"/>
      <c r="J40" s="20" t="str">
        <f>IF(I41="","",VLOOKUP(I41,D39:H41,3,0))</f>
        <v>プレミアム  Premium</v>
      </c>
      <c r="K40" s="1"/>
      <c r="L40" s="1"/>
      <c r="M40" s="1"/>
      <c r="N40" s="1"/>
      <c r="O40" s="1"/>
      <c r="P40" s="1"/>
      <c r="Q40" s="1"/>
      <c r="R40" s="1"/>
      <c r="S40" s="1"/>
      <c r="T40" s="1"/>
      <c r="U40" s="1"/>
      <c r="V40" s="1"/>
      <c r="W40" s="1"/>
      <c r="X40" s="1"/>
      <c r="Y40" s="1"/>
      <c r="Z40" s="1"/>
    </row>
    <row r="41" spans="1:26" ht="28.5" customHeight="1">
      <c r="A41" s="135"/>
      <c r="B41" s="150"/>
      <c r="C41" s="143"/>
      <c r="D41" s="21">
        <v>3</v>
      </c>
      <c r="E41" s="22" t="s">
        <v>110</v>
      </c>
      <c r="F41" s="24" t="s">
        <v>111</v>
      </c>
      <c r="G41" s="56" t="s">
        <v>112</v>
      </c>
      <c r="H41" s="57">
        <v>0</v>
      </c>
      <c r="I41" s="26">
        <v>2</v>
      </c>
      <c r="J41" s="27">
        <f>IF(I41="","",VLOOKUP(I41,D39:H41,5,0))</f>
        <v>0</v>
      </c>
      <c r="K41" s="1"/>
      <c r="L41" s="1"/>
      <c r="M41" s="1"/>
      <c r="N41" s="1"/>
      <c r="O41" s="1"/>
      <c r="P41" s="1"/>
      <c r="Q41" s="1"/>
      <c r="R41" s="1"/>
      <c r="S41" s="1"/>
      <c r="T41" s="1"/>
      <c r="U41" s="1"/>
      <c r="V41" s="1"/>
      <c r="W41" s="1"/>
      <c r="X41" s="1"/>
      <c r="Y41" s="1"/>
      <c r="Z41" s="1"/>
    </row>
    <row r="42" spans="1:26" ht="28.5" customHeight="1">
      <c r="A42" s="151">
        <v>8</v>
      </c>
      <c r="B42" s="144" t="s">
        <v>113</v>
      </c>
      <c r="C42" s="145"/>
      <c r="D42" s="8">
        <v>1</v>
      </c>
      <c r="E42" s="58" t="s">
        <v>114</v>
      </c>
      <c r="F42" s="58" t="s">
        <v>115</v>
      </c>
      <c r="G42" s="28" t="s">
        <v>116</v>
      </c>
      <c r="H42" s="16">
        <f t="shared" ref="H42:H46" si="2">30*$J$2</f>
        <v>4950</v>
      </c>
      <c r="I42" s="131" t="s">
        <v>8</v>
      </c>
      <c r="J42" s="136"/>
      <c r="K42" s="1"/>
      <c r="L42" s="1"/>
      <c r="M42" s="1"/>
      <c r="N42" s="1"/>
      <c r="O42" s="1"/>
      <c r="P42" s="1"/>
      <c r="Q42" s="1"/>
      <c r="R42" s="1"/>
      <c r="S42" s="1"/>
      <c r="T42" s="1"/>
      <c r="U42" s="1"/>
      <c r="V42" s="1"/>
      <c r="W42" s="1"/>
      <c r="X42" s="1"/>
      <c r="Y42" s="1"/>
      <c r="Z42" s="1"/>
    </row>
    <row r="43" spans="1:26" ht="28.5" customHeight="1">
      <c r="A43" s="139"/>
      <c r="B43" s="146"/>
      <c r="C43" s="147"/>
      <c r="D43" s="13">
        <v>2</v>
      </c>
      <c r="E43" s="59" t="s">
        <v>117</v>
      </c>
      <c r="F43" s="59" t="s">
        <v>118</v>
      </c>
      <c r="G43" s="19" t="s">
        <v>119</v>
      </c>
      <c r="H43" s="16">
        <f t="shared" si="2"/>
        <v>4950</v>
      </c>
      <c r="I43" s="132"/>
      <c r="J43" s="137"/>
      <c r="K43" s="1"/>
      <c r="L43" s="1"/>
      <c r="M43" s="1"/>
      <c r="N43" s="1"/>
      <c r="O43" s="1"/>
      <c r="P43" s="1"/>
      <c r="Q43" s="1"/>
      <c r="R43" s="1"/>
      <c r="S43" s="1"/>
      <c r="T43" s="1"/>
      <c r="U43" s="1"/>
      <c r="V43" s="1"/>
      <c r="W43" s="1"/>
      <c r="X43" s="1"/>
      <c r="Y43" s="1"/>
      <c r="Z43" s="1"/>
    </row>
    <row r="44" spans="1:26" ht="28.5" customHeight="1">
      <c r="A44" s="139"/>
      <c r="B44" s="146"/>
      <c r="C44" s="147"/>
      <c r="D44" s="13">
        <v>3</v>
      </c>
      <c r="E44" s="59" t="s">
        <v>120</v>
      </c>
      <c r="F44" s="59" t="s">
        <v>121</v>
      </c>
      <c r="G44" s="19" t="s">
        <v>122</v>
      </c>
      <c r="H44" s="16">
        <f t="shared" si="2"/>
        <v>4950</v>
      </c>
      <c r="I44" s="132"/>
      <c r="J44" s="138"/>
      <c r="K44" s="1"/>
      <c r="L44" s="1"/>
      <c r="M44" s="1"/>
      <c r="N44" s="1"/>
      <c r="O44" s="1"/>
      <c r="P44" s="1"/>
      <c r="Q44" s="1"/>
      <c r="R44" s="1"/>
      <c r="S44" s="1"/>
      <c r="T44" s="1"/>
      <c r="U44" s="1"/>
      <c r="V44" s="1"/>
      <c r="W44" s="1"/>
      <c r="X44" s="1"/>
      <c r="Y44" s="1"/>
      <c r="Z44" s="1"/>
    </row>
    <row r="45" spans="1:26" ht="28.5" customHeight="1">
      <c r="A45" s="139"/>
      <c r="B45" s="146"/>
      <c r="C45" s="147"/>
      <c r="D45" s="13">
        <v>4</v>
      </c>
      <c r="E45" s="59" t="s">
        <v>123</v>
      </c>
      <c r="F45" s="59" t="s">
        <v>124</v>
      </c>
      <c r="G45" s="15" t="s">
        <v>125</v>
      </c>
      <c r="H45" s="16">
        <f t="shared" si="2"/>
        <v>4950</v>
      </c>
      <c r="I45" s="132"/>
      <c r="J45" s="134" t="str">
        <f>IF(I48="","",VLOOKUP(I48,D42:H48,3,0))</f>
        <v>アバロンダブルリング</v>
      </c>
      <c r="K45" s="1"/>
      <c r="L45" s="1"/>
      <c r="M45" s="1"/>
      <c r="N45" s="1"/>
      <c r="O45" s="1"/>
      <c r="P45" s="1"/>
      <c r="Q45" s="1"/>
      <c r="R45" s="1"/>
      <c r="S45" s="1"/>
      <c r="T45" s="1"/>
      <c r="U45" s="1"/>
      <c r="V45" s="1"/>
      <c r="W45" s="1"/>
      <c r="X45" s="1"/>
      <c r="Y45" s="1"/>
      <c r="Z45" s="1"/>
    </row>
    <row r="46" spans="1:26" ht="28.5" customHeight="1">
      <c r="A46" s="139"/>
      <c r="B46" s="146"/>
      <c r="C46" s="147"/>
      <c r="D46" s="13">
        <v>5</v>
      </c>
      <c r="E46" s="59" t="s">
        <v>126</v>
      </c>
      <c r="F46" s="59" t="s">
        <v>127</v>
      </c>
      <c r="G46" s="19" t="s">
        <v>128</v>
      </c>
      <c r="H46" s="16">
        <f t="shared" si="2"/>
        <v>4950</v>
      </c>
      <c r="I46" s="132"/>
      <c r="J46" s="139"/>
      <c r="K46" s="1"/>
      <c r="L46" s="1"/>
      <c r="M46" s="1"/>
      <c r="N46" s="1"/>
      <c r="O46" s="1"/>
      <c r="P46" s="1"/>
      <c r="Q46" s="1"/>
      <c r="R46" s="1"/>
      <c r="S46" s="1"/>
      <c r="T46" s="1"/>
      <c r="U46" s="1"/>
      <c r="V46" s="1"/>
      <c r="W46" s="1"/>
      <c r="X46" s="1"/>
      <c r="Y46" s="1"/>
      <c r="Z46" s="1"/>
    </row>
    <row r="47" spans="1:26" ht="28.5" customHeight="1">
      <c r="A47" s="139"/>
      <c r="B47" s="146"/>
      <c r="C47" s="147"/>
      <c r="D47" s="13">
        <v>6</v>
      </c>
      <c r="E47" s="60" t="s">
        <v>129</v>
      </c>
      <c r="F47" s="60" t="s">
        <v>130</v>
      </c>
      <c r="G47" s="33" t="s">
        <v>131</v>
      </c>
      <c r="H47" s="61">
        <f t="shared" ref="H47:H48" si="3">50*$J$2</f>
        <v>8250</v>
      </c>
      <c r="I47" s="133"/>
      <c r="J47" s="135"/>
      <c r="K47" s="1"/>
      <c r="L47" s="1"/>
      <c r="M47" s="1"/>
      <c r="N47" s="1"/>
      <c r="O47" s="1"/>
      <c r="P47" s="1"/>
      <c r="Q47" s="1"/>
      <c r="R47" s="1"/>
      <c r="S47" s="1"/>
      <c r="T47" s="1"/>
      <c r="U47" s="1"/>
      <c r="V47" s="1"/>
      <c r="W47" s="1"/>
      <c r="X47" s="1"/>
      <c r="Y47" s="1"/>
      <c r="Z47" s="1"/>
    </row>
    <row r="48" spans="1:26" ht="28.5" customHeight="1">
      <c r="A48" s="135"/>
      <c r="B48" s="148"/>
      <c r="C48" s="149"/>
      <c r="D48" s="13">
        <v>7</v>
      </c>
      <c r="E48" s="60" t="s">
        <v>132</v>
      </c>
      <c r="F48" s="60" t="s">
        <v>133</v>
      </c>
      <c r="G48" s="33" t="s">
        <v>134</v>
      </c>
      <c r="H48" s="61">
        <f t="shared" si="3"/>
        <v>8250</v>
      </c>
      <c r="I48" s="35">
        <v>6</v>
      </c>
      <c r="J48" s="36">
        <f>IF(I48="","",VLOOKUP(I48,D42:H48,5,0))</f>
        <v>8250</v>
      </c>
      <c r="K48" s="1"/>
      <c r="L48" s="1"/>
      <c r="M48" s="1"/>
      <c r="N48" s="1"/>
      <c r="O48" s="1"/>
      <c r="P48" s="1"/>
      <c r="Q48" s="1"/>
      <c r="R48" s="1"/>
      <c r="S48" s="1"/>
      <c r="T48" s="1"/>
      <c r="U48" s="1"/>
      <c r="V48" s="1"/>
      <c r="W48" s="1"/>
      <c r="X48" s="1"/>
      <c r="Y48" s="1"/>
      <c r="Z48" s="1"/>
    </row>
    <row r="49" spans="1:26" ht="28.5" customHeight="1">
      <c r="A49" s="151">
        <v>9</v>
      </c>
      <c r="B49" s="144" t="s">
        <v>135</v>
      </c>
      <c r="C49" s="145"/>
      <c r="D49" s="8">
        <v>1</v>
      </c>
      <c r="E49" s="9" t="s">
        <v>136</v>
      </c>
      <c r="F49" s="11" t="s">
        <v>92</v>
      </c>
      <c r="G49" s="11" t="s">
        <v>137</v>
      </c>
      <c r="H49" s="12">
        <v>0</v>
      </c>
      <c r="I49" s="125" t="s">
        <v>8</v>
      </c>
      <c r="J49" s="62"/>
      <c r="K49" s="63"/>
      <c r="L49" s="63"/>
      <c r="M49" s="63"/>
      <c r="N49" s="63"/>
      <c r="O49" s="63"/>
      <c r="P49" s="63"/>
      <c r="Q49" s="63"/>
      <c r="R49" s="63"/>
      <c r="S49" s="63"/>
      <c r="T49" s="63"/>
      <c r="U49" s="63"/>
      <c r="V49" s="63"/>
      <c r="W49" s="63"/>
      <c r="X49" s="63"/>
      <c r="Y49" s="63"/>
      <c r="Z49" s="63"/>
    </row>
    <row r="50" spans="1:26" ht="28.5" customHeight="1">
      <c r="A50" s="139"/>
      <c r="B50" s="146"/>
      <c r="C50" s="147"/>
      <c r="D50" s="13">
        <v>2</v>
      </c>
      <c r="E50" s="14" t="s">
        <v>138</v>
      </c>
      <c r="F50" s="19" t="s">
        <v>139</v>
      </c>
      <c r="G50" s="19" t="s">
        <v>93</v>
      </c>
      <c r="H50" s="16">
        <v>0</v>
      </c>
      <c r="I50" s="127"/>
      <c r="J50" s="20" t="str">
        <f>IF(I51="","",VLOOKUP(I51,D49:H51,3,0))</f>
        <v>プレミアム  Premium</v>
      </c>
      <c r="K50" s="63"/>
      <c r="L50" s="63"/>
      <c r="M50" s="63"/>
      <c r="N50" s="63"/>
      <c r="O50" s="63"/>
      <c r="P50" s="63"/>
      <c r="Q50" s="63"/>
      <c r="R50" s="63"/>
      <c r="S50" s="63"/>
      <c r="T50" s="63"/>
      <c r="U50" s="63"/>
      <c r="V50" s="63"/>
      <c r="W50" s="63"/>
      <c r="X50" s="63"/>
      <c r="Y50" s="63"/>
      <c r="Z50" s="63"/>
    </row>
    <row r="51" spans="1:26" ht="28.5" customHeight="1">
      <c r="A51" s="135"/>
      <c r="B51" s="148"/>
      <c r="C51" s="149"/>
      <c r="D51" s="31">
        <v>3</v>
      </c>
      <c r="E51" s="32" t="s">
        <v>140</v>
      </c>
      <c r="F51" s="47" t="s">
        <v>141</v>
      </c>
      <c r="G51" s="47" t="s">
        <v>142</v>
      </c>
      <c r="H51" s="61">
        <v>0</v>
      </c>
      <c r="I51" s="35">
        <v>2</v>
      </c>
      <c r="J51" s="36">
        <f>IF(I51="","",VLOOKUP(I51,D49:H51,5,0))</f>
        <v>0</v>
      </c>
      <c r="K51" s="63"/>
      <c r="L51" s="63"/>
      <c r="M51" s="63"/>
      <c r="N51" s="63"/>
      <c r="O51" s="63"/>
      <c r="P51" s="63"/>
      <c r="Q51" s="63"/>
      <c r="R51" s="63"/>
      <c r="S51" s="63"/>
      <c r="T51" s="63"/>
      <c r="U51" s="63"/>
      <c r="V51" s="63"/>
      <c r="W51" s="63"/>
      <c r="X51" s="63"/>
      <c r="Y51" s="63"/>
      <c r="Z51" s="63"/>
    </row>
    <row r="52" spans="1:26" ht="28.5" customHeight="1">
      <c r="A52" s="151">
        <v>10</v>
      </c>
      <c r="B52" s="181" t="s">
        <v>143</v>
      </c>
      <c r="C52" s="187" t="s">
        <v>144</v>
      </c>
      <c r="D52" s="64">
        <v>1</v>
      </c>
      <c r="E52" s="9" t="s">
        <v>145</v>
      </c>
      <c r="F52" s="49" t="s">
        <v>146</v>
      </c>
      <c r="G52" s="28"/>
      <c r="H52" s="12">
        <f t="shared" ref="H52:H54" si="4">0*$J$2</f>
        <v>0</v>
      </c>
      <c r="I52" s="191" t="s">
        <v>8</v>
      </c>
      <c r="J52" s="136"/>
      <c r="K52" s="63"/>
      <c r="L52" s="63"/>
      <c r="M52" s="63"/>
      <c r="N52" s="63"/>
      <c r="O52" s="63"/>
      <c r="P52" s="63"/>
      <c r="Q52" s="63"/>
      <c r="R52" s="63"/>
      <c r="S52" s="63"/>
      <c r="T52" s="63"/>
      <c r="U52" s="63"/>
      <c r="V52" s="63"/>
      <c r="W52" s="63"/>
      <c r="X52" s="63"/>
      <c r="Y52" s="63"/>
      <c r="Z52" s="63"/>
    </row>
    <row r="53" spans="1:26" ht="28.5" customHeight="1">
      <c r="A53" s="139"/>
      <c r="B53" s="182"/>
      <c r="C53" s="174"/>
      <c r="D53" s="65">
        <v>2</v>
      </c>
      <c r="E53" s="14" t="s">
        <v>147</v>
      </c>
      <c r="F53" s="18" t="s">
        <v>148</v>
      </c>
      <c r="G53" s="19"/>
      <c r="H53" s="16">
        <f t="shared" si="4"/>
        <v>0</v>
      </c>
      <c r="I53" s="126"/>
      <c r="J53" s="137"/>
      <c r="K53" s="63"/>
      <c r="L53" s="63"/>
      <c r="M53" s="63"/>
      <c r="N53" s="63"/>
      <c r="O53" s="63"/>
      <c r="P53" s="63"/>
      <c r="Q53" s="63"/>
      <c r="R53" s="63"/>
      <c r="S53" s="63"/>
      <c r="T53" s="63"/>
      <c r="U53" s="63"/>
      <c r="V53" s="63"/>
      <c r="W53" s="63"/>
      <c r="X53" s="63"/>
      <c r="Y53" s="63"/>
      <c r="Z53" s="63"/>
    </row>
    <row r="54" spans="1:26" ht="28.5" customHeight="1">
      <c r="A54" s="139"/>
      <c r="B54" s="182"/>
      <c r="C54" s="174"/>
      <c r="D54" s="65">
        <v>3</v>
      </c>
      <c r="E54" s="14" t="s">
        <v>149</v>
      </c>
      <c r="F54" s="18" t="s">
        <v>150</v>
      </c>
      <c r="G54" s="19"/>
      <c r="H54" s="16">
        <f t="shared" si="4"/>
        <v>0</v>
      </c>
      <c r="I54" s="126"/>
      <c r="J54" s="137"/>
      <c r="K54" s="63"/>
      <c r="L54" s="63"/>
      <c r="M54" s="63"/>
      <c r="N54" s="63"/>
      <c r="O54" s="63"/>
      <c r="P54" s="63"/>
      <c r="Q54" s="63"/>
      <c r="R54" s="63"/>
      <c r="S54" s="63"/>
      <c r="T54" s="63"/>
      <c r="U54" s="63"/>
      <c r="V54" s="63"/>
      <c r="W54" s="63"/>
      <c r="X54" s="63"/>
      <c r="Y54" s="63"/>
      <c r="Z54" s="63"/>
    </row>
    <row r="55" spans="1:26" ht="28.5" customHeight="1">
      <c r="A55" s="139"/>
      <c r="B55" s="182"/>
      <c r="C55" s="174"/>
      <c r="D55" s="65">
        <v>4</v>
      </c>
      <c r="E55" s="14" t="s">
        <v>151</v>
      </c>
      <c r="F55" s="18" t="s">
        <v>152</v>
      </c>
      <c r="G55" s="19"/>
      <c r="H55" s="16">
        <f t="shared" ref="H55:H56" si="5">30*$J$2</f>
        <v>4950</v>
      </c>
      <c r="I55" s="126"/>
      <c r="J55" s="196"/>
      <c r="K55" s="63"/>
      <c r="L55" s="63"/>
      <c r="M55" s="63"/>
      <c r="N55" s="63"/>
      <c r="O55" s="63"/>
      <c r="P55" s="63"/>
      <c r="Q55" s="63"/>
      <c r="R55" s="63"/>
      <c r="S55" s="63"/>
      <c r="T55" s="63"/>
      <c r="U55" s="63"/>
      <c r="V55" s="63"/>
      <c r="W55" s="63"/>
      <c r="X55" s="63"/>
      <c r="Y55" s="63"/>
      <c r="Z55" s="63"/>
    </row>
    <row r="56" spans="1:26" ht="28.5" customHeight="1">
      <c r="A56" s="139"/>
      <c r="B56" s="182"/>
      <c r="C56" s="174"/>
      <c r="D56" s="65">
        <v>5</v>
      </c>
      <c r="E56" s="14" t="s">
        <v>153</v>
      </c>
      <c r="F56" s="18" t="s">
        <v>154</v>
      </c>
      <c r="G56" s="19"/>
      <c r="H56" s="16">
        <f t="shared" si="5"/>
        <v>4950</v>
      </c>
      <c r="I56" s="126"/>
      <c r="J56" s="134" t="str">
        <f>IF(I58="","",VLOOKUP(I58,D52:H58,3,0))</f>
        <v>Flame Hawaiian koa 5A
フレイム・ハワイアン・コア</v>
      </c>
      <c r="K56" s="63"/>
      <c r="L56" s="63"/>
      <c r="M56" s="63"/>
      <c r="N56" s="63"/>
      <c r="O56" s="63"/>
      <c r="P56" s="63"/>
      <c r="Q56" s="63"/>
      <c r="R56" s="63"/>
      <c r="S56" s="63"/>
      <c r="T56" s="63"/>
      <c r="U56" s="63"/>
      <c r="V56" s="63"/>
      <c r="W56" s="63"/>
      <c r="X56" s="63"/>
      <c r="Y56" s="63"/>
      <c r="Z56" s="63"/>
    </row>
    <row r="57" spans="1:26" ht="28.5" customHeight="1">
      <c r="A57" s="139"/>
      <c r="B57" s="182"/>
      <c r="C57" s="174"/>
      <c r="D57" s="65">
        <v>6</v>
      </c>
      <c r="E57" s="46" t="s">
        <v>155</v>
      </c>
      <c r="F57" s="66" t="s">
        <v>156</v>
      </c>
      <c r="G57" s="19"/>
      <c r="H57" s="16">
        <f t="shared" ref="H57:H58" si="6">70*$J$2</f>
        <v>11550</v>
      </c>
      <c r="I57" s="192"/>
      <c r="J57" s="135"/>
      <c r="K57" s="63"/>
      <c r="L57" s="63"/>
      <c r="M57" s="63"/>
      <c r="N57" s="63"/>
      <c r="O57" s="63"/>
      <c r="P57" s="63"/>
      <c r="Q57" s="63"/>
      <c r="R57" s="63"/>
      <c r="S57" s="63"/>
      <c r="T57" s="63"/>
      <c r="U57" s="63"/>
      <c r="V57" s="63"/>
      <c r="W57" s="63"/>
      <c r="X57" s="63"/>
      <c r="Y57" s="63"/>
      <c r="Z57" s="63"/>
    </row>
    <row r="58" spans="1:26" ht="28.5" customHeight="1">
      <c r="A58" s="139"/>
      <c r="B58" s="182"/>
      <c r="C58" s="175"/>
      <c r="D58" s="67">
        <v>7</v>
      </c>
      <c r="E58" s="68" t="s">
        <v>157</v>
      </c>
      <c r="F58" s="69" t="s">
        <v>158</v>
      </c>
      <c r="G58" s="56"/>
      <c r="H58" s="25">
        <f t="shared" si="6"/>
        <v>11550</v>
      </c>
      <c r="I58" s="26">
        <v>7</v>
      </c>
      <c r="J58" s="70">
        <f>IF(I58="","",VLOOKUP(I58,D52:H58,5,0))</f>
        <v>11550</v>
      </c>
      <c r="K58" s="63"/>
      <c r="L58" s="63"/>
      <c r="M58" s="63"/>
      <c r="N58" s="63"/>
      <c r="O58" s="63"/>
      <c r="P58" s="63"/>
      <c r="Q58" s="63"/>
      <c r="R58" s="63"/>
      <c r="S58" s="63"/>
      <c r="T58" s="63"/>
      <c r="U58" s="63"/>
      <c r="V58" s="63"/>
      <c r="W58" s="63"/>
      <c r="X58" s="63"/>
      <c r="Y58" s="63"/>
      <c r="Z58" s="63"/>
    </row>
    <row r="59" spans="1:26" ht="28.5" customHeight="1">
      <c r="A59" s="139"/>
      <c r="B59" s="182"/>
      <c r="C59" s="187" t="s">
        <v>159</v>
      </c>
      <c r="D59" s="64">
        <v>1</v>
      </c>
      <c r="E59" s="9" t="s">
        <v>160</v>
      </c>
      <c r="F59" s="49" t="s">
        <v>161</v>
      </c>
      <c r="G59" s="28"/>
      <c r="H59" s="12">
        <f t="shared" ref="H59:H61" si="7">50*$J$2</f>
        <v>8250</v>
      </c>
      <c r="I59" s="193" t="s">
        <v>8</v>
      </c>
      <c r="J59" s="136"/>
      <c r="K59" s="63"/>
      <c r="L59" s="63"/>
      <c r="M59" s="63"/>
      <c r="N59" s="63"/>
      <c r="O59" s="63"/>
      <c r="P59" s="63"/>
      <c r="Q59" s="63"/>
      <c r="R59" s="63"/>
      <c r="S59" s="63"/>
      <c r="T59" s="63"/>
      <c r="U59" s="63"/>
      <c r="V59" s="63"/>
      <c r="W59" s="63"/>
      <c r="X59" s="63"/>
      <c r="Y59" s="63"/>
      <c r="Z59" s="63"/>
    </row>
    <row r="60" spans="1:26" ht="28.5" customHeight="1">
      <c r="A60" s="139"/>
      <c r="B60" s="182"/>
      <c r="C60" s="174"/>
      <c r="D60" s="65">
        <v>2</v>
      </c>
      <c r="E60" s="14" t="s">
        <v>162</v>
      </c>
      <c r="F60" s="18" t="s">
        <v>163</v>
      </c>
      <c r="G60" s="19"/>
      <c r="H60" s="16">
        <f t="shared" si="7"/>
        <v>8250</v>
      </c>
      <c r="I60" s="161"/>
      <c r="J60" s="137"/>
      <c r="K60" s="63"/>
      <c r="L60" s="63"/>
      <c r="M60" s="63"/>
      <c r="N60" s="63"/>
      <c r="O60" s="63"/>
      <c r="P60" s="63"/>
      <c r="Q60" s="63"/>
      <c r="R60" s="63"/>
      <c r="S60" s="63"/>
      <c r="T60" s="63"/>
      <c r="U60" s="63"/>
      <c r="V60" s="63"/>
      <c r="W60" s="63"/>
      <c r="X60" s="63"/>
      <c r="Y60" s="63"/>
      <c r="Z60" s="63"/>
    </row>
    <row r="61" spans="1:26" ht="28.5" customHeight="1">
      <c r="A61" s="139"/>
      <c r="B61" s="182"/>
      <c r="C61" s="174"/>
      <c r="D61" s="65">
        <v>3</v>
      </c>
      <c r="E61" s="14" t="s">
        <v>164</v>
      </c>
      <c r="F61" s="18" t="s">
        <v>165</v>
      </c>
      <c r="G61" s="19"/>
      <c r="H61" s="16">
        <f t="shared" si="7"/>
        <v>8250</v>
      </c>
      <c r="I61" s="161"/>
      <c r="J61" s="137"/>
      <c r="K61" s="63"/>
      <c r="L61" s="63"/>
      <c r="M61" s="63"/>
      <c r="N61" s="63"/>
      <c r="O61" s="63"/>
      <c r="P61" s="63"/>
      <c r="Q61" s="63"/>
      <c r="R61" s="63"/>
      <c r="S61" s="63"/>
      <c r="T61" s="63"/>
      <c r="U61" s="63"/>
      <c r="V61" s="63"/>
      <c r="W61" s="63"/>
      <c r="X61" s="63"/>
      <c r="Y61" s="63"/>
      <c r="Z61" s="63"/>
    </row>
    <row r="62" spans="1:26" ht="28.5" customHeight="1">
      <c r="A62" s="139"/>
      <c r="B62" s="182"/>
      <c r="C62" s="174"/>
      <c r="D62" s="65">
        <v>4</v>
      </c>
      <c r="E62" s="14" t="s">
        <v>166</v>
      </c>
      <c r="F62" s="18" t="s">
        <v>167</v>
      </c>
      <c r="G62" s="19"/>
      <c r="H62" s="16">
        <f t="shared" ref="H62:H64" si="8">70*$J$2</f>
        <v>11550</v>
      </c>
      <c r="I62" s="161"/>
      <c r="J62" s="137"/>
      <c r="K62" s="63"/>
      <c r="L62" s="63"/>
      <c r="M62" s="63"/>
      <c r="N62" s="63"/>
      <c r="O62" s="63"/>
      <c r="P62" s="63"/>
      <c r="Q62" s="63"/>
      <c r="R62" s="63"/>
      <c r="S62" s="63"/>
      <c r="T62" s="63"/>
      <c r="U62" s="63"/>
      <c r="V62" s="63"/>
      <c r="W62" s="63"/>
      <c r="X62" s="63"/>
      <c r="Y62" s="63"/>
      <c r="Z62" s="63"/>
    </row>
    <row r="63" spans="1:26" ht="28.5" customHeight="1">
      <c r="A63" s="152"/>
      <c r="B63" s="182"/>
      <c r="C63" s="188"/>
      <c r="D63" s="65">
        <v>5</v>
      </c>
      <c r="E63" s="14" t="s">
        <v>62</v>
      </c>
      <c r="F63" s="18" t="s">
        <v>154</v>
      </c>
      <c r="G63" s="19"/>
      <c r="H63" s="16">
        <f t="shared" si="8"/>
        <v>11550</v>
      </c>
      <c r="I63" s="161"/>
      <c r="J63" s="137"/>
      <c r="K63" s="63"/>
      <c r="L63" s="63"/>
      <c r="M63" s="63"/>
      <c r="N63" s="63"/>
      <c r="O63" s="63"/>
      <c r="P63" s="63"/>
      <c r="Q63" s="63"/>
      <c r="R63" s="63"/>
      <c r="S63" s="63"/>
      <c r="T63" s="63"/>
      <c r="U63" s="63"/>
      <c r="V63" s="63"/>
      <c r="W63" s="63"/>
      <c r="X63" s="63"/>
      <c r="Y63" s="63"/>
      <c r="Z63" s="63"/>
    </row>
    <row r="64" spans="1:26" ht="28.5" customHeight="1">
      <c r="A64" s="139"/>
      <c r="B64" s="182"/>
      <c r="C64" s="174"/>
      <c r="D64" s="65">
        <v>6</v>
      </c>
      <c r="E64" s="46" t="s">
        <v>68</v>
      </c>
      <c r="F64" s="66" t="s">
        <v>156</v>
      </c>
      <c r="G64" s="19"/>
      <c r="H64" s="16">
        <f t="shared" si="8"/>
        <v>11550</v>
      </c>
      <c r="I64" s="161"/>
      <c r="J64" s="138"/>
      <c r="K64" s="63"/>
      <c r="L64" s="63"/>
      <c r="M64" s="63"/>
      <c r="N64" s="63"/>
      <c r="O64" s="63"/>
      <c r="P64" s="63"/>
      <c r="Q64" s="63"/>
      <c r="R64" s="63"/>
      <c r="S64" s="63"/>
      <c r="T64" s="63"/>
      <c r="U64" s="63"/>
      <c r="V64" s="63"/>
      <c r="W64" s="63"/>
      <c r="X64" s="63"/>
      <c r="Y64" s="63"/>
      <c r="Z64" s="63"/>
    </row>
    <row r="65" spans="1:26" ht="28.5" customHeight="1">
      <c r="A65" s="139"/>
      <c r="B65" s="182"/>
      <c r="C65" s="174"/>
      <c r="D65" s="65">
        <v>7</v>
      </c>
      <c r="E65" s="71" t="s">
        <v>157</v>
      </c>
      <c r="F65" s="66" t="s">
        <v>158</v>
      </c>
      <c r="G65" s="19"/>
      <c r="H65" s="16">
        <f t="shared" ref="H65" si="9">100*$J$2</f>
        <v>16500</v>
      </c>
      <c r="I65" s="161"/>
      <c r="J65" s="134" t="str">
        <f>IF(I67="","",VLOOKUP(I67,D59:H67,3,0))</f>
        <v>Ebony
エボニー</v>
      </c>
      <c r="K65" s="63"/>
      <c r="L65" s="63"/>
      <c r="M65" s="63"/>
      <c r="N65" s="63"/>
      <c r="O65" s="63"/>
      <c r="P65" s="63"/>
      <c r="Q65" s="63"/>
      <c r="R65" s="63"/>
      <c r="S65" s="63"/>
      <c r="T65" s="63"/>
      <c r="U65" s="63"/>
      <c r="V65" s="63"/>
      <c r="W65" s="63"/>
      <c r="X65" s="63"/>
      <c r="Y65" s="63"/>
      <c r="Z65" s="63"/>
    </row>
    <row r="66" spans="1:26" ht="28.5" customHeight="1">
      <c r="A66" s="139"/>
      <c r="B66" s="182"/>
      <c r="C66" s="174"/>
      <c r="D66" s="65">
        <v>8</v>
      </c>
      <c r="E66" s="71" t="s">
        <v>422</v>
      </c>
      <c r="F66" s="66" t="s">
        <v>435</v>
      </c>
      <c r="G66" s="33"/>
      <c r="H66" s="16">
        <f>30*$J$2</f>
        <v>4950</v>
      </c>
      <c r="I66" s="162"/>
      <c r="J66" s="135"/>
      <c r="K66" s="63"/>
      <c r="L66" s="63"/>
      <c r="M66" s="63"/>
      <c r="N66" s="63"/>
      <c r="O66" s="63"/>
      <c r="P66" s="63"/>
      <c r="Q66" s="63"/>
      <c r="R66" s="63"/>
      <c r="S66" s="63"/>
      <c r="T66" s="63"/>
      <c r="U66" s="63"/>
      <c r="V66" s="63"/>
      <c r="W66" s="63"/>
      <c r="X66" s="63"/>
      <c r="Y66" s="63"/>
      <c r="Z66" s="63"/>
    </row>
    <row r="67" spans="1:26" ht="28.5" customHeight="1">
      <c r="A67" s="135"/>
      <c r="B67" s="183"/>
      <c r="C67" s="175"/>
      <c r="D67" s="67">
        <v>9</v>
      </c>
      <c r="E67" s="68" t="s">
        <v>168</v>
      </c>
      <c r="F67" s="72" t="s">
        <v>168</v>
      </c>
      <c r="G67" s="56"/>
      <c r="H67" s="57">
        <v>0</v>
      </c>
      <c r="I67" s="39">
        <v>4</v>
      </c>
      <c r="J67" s="27">
        <f>IF(I67="","",VLOOKUP(I67,D59:H67,5,0))</f>
        <v>11550</v>
      </c>
      <c r="K67" s="63"/>
      <c r="L67" s="63"/>
      <c r="M67" s="63"/>
      <c r="N67" s="63"/>
      <c r="O67" s="63"/>
      <c r="P67" s="63"/>
      <c r="Q67" s="63"/>
      <c r="R67" s="63"/>
      <c r="S67" s="63"/>
      <c r="T67" s="63"/>
      <c r="U67" s="63"/>
      <c r="V67" s="63"/>
      <c r="W67" s="63"/>
      <c r="X67" s="63"/>
      <c r="Y67" s="63"/>
      <c r="Z67" s="63"/>
    </row>
    <row r="68" spans="1:26" ht="28.5" customHeight="1">
      <c r="A68" s="176">
        <v>11</v>
      </c>
      <c r="B68" s="184" t="s">
        <v>169</v>
      </c>
      <c r="C68" s="173" t="s">
        <v>170</v>
      </c>
      <c r="D68" s="73">
        <v>1</v>
      </c>
      <c r="E68" s="9" t="s">
        <v>171</v>
      </c>
      <c r="F68" s="28" t="s">
        <v>172</v>
      </c>
      <c r="G68" s="28"/>
      <c r="H68" s="12">
        <f>0*$J$2</f>
        <v>0</v>
      </c>
      <c r="I68" s="194" t="s">
        <v>8</v>
      </c>
      <c r="J68" s="180" t="s">
        <v>173</v>
      </c>
      <c r="K68" s="63"/>
      <c r="L68" s="63"/>
      <c r="M68" s="63"/>
      <c r="N68" s="63"/>
      <c r="O68" s="63"/>
      <c r="P68" s="63"/>
      <c r="Q68" s="63"/>
      <c r="R68" s="63"/>
      <c r="S68" s="63"/>
      <c r="T68" s="63"/>
      <c r="U68" s="63"/>
      <c r="V68" s="63"/>
      <c r="W68" s="63"/>
      <c r="X68" s="63"/>
      <c r="Y68" s="63"/>
      <c r="Z68" s="63"/>
    </row>
    <row r="69" spans="1:26" ht="28.5" customHeight="1">
      <c r="A69" s="139"/>
      <c r="B69" s="185"/>
      <c r="C69" s="174"/>
      <c r="D69" s="74">
        <v>2</v>
      </c>
      <c r="E69" s="14" t="s">
        <v>174</v>
      </c>
      <c r="F69" s="19" t="s">
        <v>175</v>
      </c>
      <c r="G69" s="19"/>
      <c r="H69" s="16">
        <f t="shared" ref="H69:H70" si="10">30*$J$2</f>
        <v>4950</v>
      </c>
      <c r="I69" s="147"/>
      <c r="J69" s="129"/>
      <c r="K69" s="63"/>
      <c r="L69" s="63"/>
      <c r="M69" s="63"/>
      <c r="N69" s="63"/>
      <c r="O69" s="63"/>
      <c r="P69" s="63"/>
      <c r="Q69" s="63"/>
      <c r="R69" s="63"/>
      <c r="S69" s="63"/>
      <c r="T69" s="63"/>
      <c r="U69" s="63"/>
      <c r="V69" s="63"/>
      <c r="W69" s="63"/>
      <c r="X69" s="63"/>
      <c r="Y69" s="63"/>
      <c r="Z69" s="63"/>
    </row>
    <row r="70" spans="1:26" ht="28.5" customHeight="1">
      <c r="A70" s="139"/>
      <c r="B70" s="185"/>
      <c r="C70" s="174"/>
      <c r="D70" s="74">
        <v>3</v>
      </c>
      <c r="E70" s="14" t="s">
        <v>176</v>
      </c>
      <c r="F70" s="19" t="s">
        <v>177</v>
      </c>
      <c r="G70" s="19"/>
      <c r="H70" s="16">
        <f t="shared" si="10"/>
        <v>4950</v>
      </c>
      <c r="I70" s="147"/>
      <c r="J70" s="129"/>
      <c r="K70" s="1"/>
      <c r="L70" s="1"/>
      <c r="M70" s="1"/>
      <c r="N70" s="1"/>
      <c r="O70" s="1"/>
      <c r="P70" s="1"/>
      <c r="Q70" s="1"/>
      <c r="R70" s="1"/>
      <c r="S70" s="1"/>
      <c r="T70" s="1"/>
      <c r="U70" s="1"/>
      <c r="V70" s="1"/>
      <c r="W70" s="1"/>
      <c r="X70" s="1"/>
      <c r="Y70" s="1"/>
      <c r="Z70" s="1"/>
    </row>
    <row r="71" spans="1:26" ht="28.5" customHeight="1">
      <c r="A71" s="139"/>
      <c r="B71" s="185"/>
      <c r="C71" s="174"/>
      <c r="D71" s="74">
        <v>4</v>
      </c>
      <c r="E71" s="14" t="s">
        <v>178</v>
      </c>
      <c r="F71" s="19" t="s">
        <v>179</v>
      </c>
      <c r="G71" s="19"/>
      <c r="H71" s="16">
        <f t="shared" ref="H71:H72" si="11">40*$J$2</f>
        <v>6600</v>
      </c>
      <c r="I71" s="147"/>
      <c r="J71" s="129"/>
      <c r="K71" s="1"/>
      <c r="L71" s="1"/>
      <c r="M71" s="1"/>
      <c r="N71" s="1"/>
      <c r="O71" s="1"/>
      <c r="P71" s="1"/>
      <c r="Q71" s="1"/>
      <c r="R71" s="1"/>
      <c r="S71" s="1"/>
      <c r="T71" s="1"/>
      <c r="U71" s="1"/>
      <c r="V71" s="1"/>
      <c r="W71" s="1"/>
      <c r="X71" s="1"/>
      <c r="Y71" s="1"/>
      <c r="Z71" s="1"/>
    </row>
    <row r="72" spans="1:26" ht="28.5" customHeight="1">
      <c r="A72" s="139"/>
      <c r="B72" s="185"/>
      <c r="C72" s="174"/>
      <c r="D72" s="74">
        <v>5</v>
      </c>
      <c r="E72" s="14" t="s">
        <v>180</v>
      </c>
      <c r="F72" s="19" t="s">
        <v>181</v>
      </c>
      <c r="G72" s="19"/>
      <c r="H72" s="16">
        <f t="shared" si="11"/>
        <v>6600</v>
      </c>
      <c r="I72" s="147"/>
      <c r="J72" s="129"/>
      <c r="K72" s="1"/>
      <c r="L72" s="1"/>
      <c r="M72" s="1"/>
      <c r="N72" s="1"/>
      <c r="O72" s="1"/>
      <c r="P72" s="1"/>
      <c r="Q72" s="1"/>
      <c r="R72" s="1"/>
      <c r="S72" s="1"/>
      <c r="T72" s="1"/>
      <c r="U72" s="1"/>
      <c r="V72" s="1"/>
      <c r="W72" s="1"/>
      <c r="X72" s="1"/>
      <c r="Y72" s="1"/>
      <c r="Z72" s="1"/>
    </row>
    <row r="73" spans="1:26" ht="28.5" customHeight="1">
      <c r="A73" s="139"/>
      <c r="B73" s="185"/>
      <c r="C73" s="174"/>
      <c r="D73" s="74">
        <v>6</v>
      </c>
      <c r="E73" s="14" t="s">
        <v>182</v>
      </c>
      <c r="F73" s="19" t="s">
        <v>183</v>
      </c>
      <c r="G73" s="19"/>
      <c r="H73" s="16">
        <f t="shared" ref="H73:H74" si="12">50*$J$2</f>
        <v>8250</v>
      </c>
      <c r="I73" s="147"/>
      <c r="J73" s="130"/>
      <c r="K73" s="1"/>
      <c r="L73" s="1"/>
      <c r="M73" s="1"/>
      <c r="N73" s="1"/>
      <c r="O73" s="1"/>
      <c r="P73" s="1"/>
      <c r="Q73" s="1"/>
      <c r="R73" s="1"/>
      <c r="S73" s="1"/>
      <c r="T73" s="1"/>
      <c r="U73" s="1"/>
      <c r="V73" s="1"/>
      <c r="W73" s="1"/>
      <c r="X73" s="1"/>
      <c r="Y73" s="1"/>
      <c r="Z73" s="1"/>
    </row>
    <row r="74" spans="1:26" ht="28.5" customHeight="1">
      <c r="A74" s="139"/>
      <c r="B74" s="185"/>
      <c r="C74" s="174"/>
      <c r="D74" s="74">
        <v>7</v>
      </c>
      <c r="E74" s="14" t="s">
        <v>184</v>
      </c>
      <c r="F74" s="19" t="s">
        <v>185</v>
      </c>
      <c r="G74" s="19"/>
      <c r="H74" s="16">
        <f t="shared" si="12"/>
        <v>8250</v>
      </c>
      <c r="I74" s="147"/>
      <c r="J74" s="134" t="str">
        <f>IF(I76="","",VLOOKUP(I76,D68:H76,3,0))</f>
        <v>インディアン・ローズウッド 
Indian Rosewood</v>
      </c>
      <c r="K74" s="1"/>
      <c r="L74" s="1"/>
      <c r="M74" s="1"/>
      <c r="N74" s="1"/>
      <c r="O74" s="1"/>
      <c r="P74" s="1"/>
      <c r="Q74" s="1"/>
      <c r="R74" s="1"/>
      <c r="S74" s="1"/>
      <c r="T74" s="1"/>
      <c r="U74" s="1"/>
      <c r="V74" s="1"/>
      <c r="W74" s="1"/>
      <c r="X74" s="1"/>
      <c r="Y74" s="1"/>
      <c r="Z74" s="1"/>
    </row>
    <row r="75" spans="1:26" ht="28.5" customHeight="1">
      <c r="A75" s="139"/>
      <c r="B75" s="185"/>
      <c r="C75" s="174"/>
      <c r="D75" s="74">
        <v>8</v>
      </c>
      <c r="E75" s="14" t="s">
        <v>186</v>
      </c>
      <c r="F75" s="19" t="s">
        <v>187</v>
      </c>
      <c r="G75" s="19"/>
      <c r="H75" s="16">
        <f>70*$J$2</f>
        <v>11550</v>
      </c>
      <c r="I75" s="147"/>
      <c r="J75" s="135"/>
      <c r="K75" s="1"/>
      <c r="L75" s="1"/>
      <c r="M75" s="1"/>
      <c r="N75" s="1"/>
      <c r="O75" s="1"/>
      <c r="P75" s="1"/>
      <c r="Q75" s="1"/>
      <c r="R75" s="1"/>
      <c r="S75" s="1"/>
      <c r="T75" s="1"/>
      <c r="U75" s="1"/>
      <c r="V75" s="1"/>
      <c r="W75" s="1"/>
      <c r="X75" s="1"/>
      <c r="Y75" s="1"/>
      <c r="Z75" s="1"/>
    </row>
    <row r="76" spans="1:26" ht="28.5" customHeight="1">
      <c r="A76" s="139"/>
      <c r="B76" s="185"/>
      <c r="C76" s="175"/>
      <c r="D76" s="75">
        <v>9</v>
      </c>
      <c r="E76" s="22" t="s">
        <v>188</v>
      </c>
      <c r="F76" s="56" t="s">
        <v>189</v>
      </c>
      <c r="G76" s="56"/>
      <c r="H76" s="25">
        <f>90*$J$2</f>
        <v>14850</v>
      </c>
      <c r="I76" s="26">
        <v>4</v>
      </c>
      <c r="J76" s="27">
        <f>IF(I76="","",VLOOKUP(I76,D68:H76,5,0))</f>
        <v>6600</v>
      </c>
      <c r="K76" s="1"/>
      <c r="L76" s="1"/>
      <c r="M76" s="1"/>
      <c r="N76" s="1"/>
      <c r="O76" s="1"/>
      <c r="P76" s="1"/>
      <c r="Q76" s="1"/>
      <c r="R76" s="1"/>
      <c r="S76" s="1"/>
      <c r="T76" s="1"/>
      <c r="U76" s="1"/>
      <c r="V76" s="1"/>
      <c r="W76" s="1"/>
      <c r="X76" s="1"/>
      <c r="Y76" s="1"/>
      <c r="Z76" s="1"/>
    </row>
    <row r="77" spans="1:26" ht="28.5" customHeight="1">
      <c r="A77" s="139"/>
      <c r="B77" s="185"/>
      <c r="C77" s="173" t="s">
        <v>190</v>
      </c>
      <c r="D77" s="73">
        <v>1</v>
      </c>
      <c r="E77" s="9" t="s">
        <v>191</v>
      </c>
      <c r="F77" s="28" t="s">
        <v>172</v>
      </c>
      <c r="G77" s="28"/>
      <c r="H77" s="12">
        <f>0*$J$2</f>
        <v>0</v>
      </c>
      <c r="I77" s="125" t="s">
        <v>8</v>
      </c>
      <c r="J77" s="180"/>
      <c r="K77" s="1"/>
      <c r="L77" s="1"/>
      <c r="M77" s="1"/>
      <c r="N77" s="1"/>
      <c r="O77" s="1"/>
      <c r="P77" s="1"/>
      <c r="Q77" s="1"/>
      <c r="R77" s="1"/>
      <c r="S77" s="1"/>
      <c r="T77" s="1"/>
      <c r="U77" s="1"/>
      <c r="V77" s="1"/>
      <c r="W77" s="1"/>
      <c r="X77" s="1"/>
      <c r="Y77" s="1"/>
      <c r="Z77" s="1"/>
    </row>
    <row r="78" spans="1:26" ht="28.5" customHeight="1">
      <c r="A78" s="139"/>
      <c r="B78" s="185"/>
      <c r="C78" s="174"/>
      <c r="D78" s="74">
        <v>2</v>
      </c>
      <c r="E78" s="14" t="s">
        <v>192</v>
      </c>
      <c r="F78" s="19" t="s">
        <v>193</v>
      </c>
      <c r="G78" s="19"/>
      <c r="H78" s="16">
        <f>80*$J$2</f>
        <v>13200</v>
      </c>
      <c r="I78" s="126"/>
      <c r="J78" s="129"/>
      <c r="K78" s="1"/>
      <c r="L78" s="1"/>
      <c r="M78" s="1"/>
      <c r="N78" s="1"/>
      <c r="O78" s="1"/>
      <c r="P78" s="1"/>
      <c r="Q78" s="1"/>
      <c r="R78" s="1"/>
      <c r="S78" s="1"/>
      <c r="T78" s="1"/>
      <c r="U78" s="1"/>
      <c r="V78" s="1"/>
      <c r="W78" s="1"/>
      <c r="X78" s="1"/>
      <c r="Y78" s="1"/>
      <c r="Z78" s="1"/>
    </row>
    <row r="79" spans="1:26" ht="28.5" customHeight="1">
      <c r="A79" s="139"/>
      <c r="B79" s="185"/>
      <c r="C79" s="174"/>
      <c r="D79" s="74">
        <v>3</v>
      </c>
      <c r="E79" s="14" t="s">
        <v>194</v>
      </c>
      <c r="F79" s="19" t="s">
        <v>195</v>
      </c>
      <c r="G79" s="19"/>
      <c r="H79" s="16">
        <f>100*$J$2</f>
        <v>16500</v>
      </c>
      <c r="I79" s="126"/>
      <c r="J79" s="129"/>
      <c r="K79" s="1"/>
      <c r="L79" s="1"/>
      <c r="M79" s="1"/>
      <c r="N79" s="1"/>
      <c r="O79" s="1"/>
      <c r="P79" s="1"/>
      <c r="Q79" s="1"/>
      <c r="R79" s="1"/>
      <c r="S79" s="1"/>
      <c r="T79" s="1"/>
      <c r="U79" s="1"/>
      <c r="V79" s="1"/>
      <c r="W79" s="1"/>
      <c r="X79" s="1"/>
      <c r="Y79" s="1"/>
      <c r="Z79" s="1"/>
    </row>
    <row r="80" spans="1:26" ht="28.5" customHeight="1">
      <c r="A80" s="139"/>
      <c r="B80" s="185"/>
      <c r="C80" s="174"/>
      <c r="D80" s="74">
        <v>4</v>
      </c>
      <c r="E80" s="14" t="s">
        <v>196</v>
      </c>
      <c r="F80" s="19" t="s">
        <v>197</v>
      </c>
      <c r="G80" s="19"/>
      <c r="H80" s="16">
        <f>120*$J$2</f>
        <v>19800</v>
      </c>
      <c r="I80" s="126"/>
      <c r="J80" s="129"/>
      <c r="K80" s="1"/>
      <c r="L80" s="1"/>
      <c r="M80" s="1"/>
      <c r="N80" s="1"/>
      <c r="O80" s="1"/>
      <c r="P80" s="1"/>
      <c r="Q80" s="1"/>
      <c r="R80" s="1"/>
      <c r="S80" s="1"/>
      <c r="T80" s="1"/>
      <c r="U80" s="1"/>
      <c r="V80" s="1"/>
      <c r="W80" s="1"/>
      <c r="X80" s="1"/>
      <c r="Y80" s="1"/>
      <c r="Z80" s="1"/>
    </row>
    <row r="81" spans="1:26" ht="28.5" customHeight="1">
      <c r="A81" s="139"/>
      <c r="B81" s="185"/>
      <c r="C81" s="174"/>
      <c r="D81" s="74">
        <v>5</v>
      </c>
      <c r="E81" s="14" t="s">
        <v>198</v>
      </c>
      <c r="F81" s="19" t="s">
        <v>199</v>
      </c>
      <c r="G81" s="19"/>
      <c r="H81" s="16">
        <f t="shared" ref="H81:H82" si="13">180*$J$2</f>
        <v>29700</v>
      </c>
      <c r="I81" s="126"/>
      <c r="J81" s="129"/>
      <c r="K81" s="1"/>
      <c r="L81" s="1"/>
      <c r="M81" s="1"/>
      <c r="N81" s="1"/>
      <c r="O81" s="1"/>
      <c r="P81" s="1"/>
      <c r="Q81" s="1"/>
      <c r="R81" s="1"/>
      <c r="S81" s="1"/>
      <c r="T81" s="1"/>
      <c r="U81" s="1"/>
      <c r="V81" s="1"/>
      <c r="W81" s="1"/>
      <c r="X81" s="1"/>
      <c r="Y81" s="1"/>
      <c r="Z81" s="1"/>
    </row>
    <row r="82" spans="1:26" ht="28.5" customHeight="1">
      <c r="A82" s="139"/>
      <c r="B82" s="185"/>
      <c r="C82" s="174"/>
      <c r="D82" s="74">
        <v>6</v>
      </c>
      <c r="E82" s="14" t="s">
        <v>182</v>
      </c>
      <c r="F82" s="19" t="s">
        <v>183</v>
      </c>
      <c r="G82" s="19"/>
      <c r="H82" s="16">
        <f t="shared" si="13"/>
        <v>29700</v>
      </c>
      <c r="I82" s="126"/>
      <c r="J82" s="130"/>
      <c r="K82" s="1"/>
      <c r="L82" s="1"/>
      <c r="M82" s="1"/>
      <c r="N82" s="1"/>
      <c r="O82" s="1"/>
      <c r="P82" s="1"/>
      <c r="Q82" s="1"/>
      <c r="R82" s="1"/>
      <c r="S82" s="1"/>
      <c r="T82" s="1"/>
      <c r="U82" s="1"/>
      <c r="V82" s="1"/>
      <c r="W82" s="1"/>
      <c r="X82" s="1"/>
      <c r="Y82" s="1"/>
      <c r="Z82" s="1"/>
    </row>
    <row r="83" spans="1:26" ht="28.5" customHeight="1">
      <c r="A83" s="139"/>
      <c r="B83" s="185"/>
      <c r="C83" s="174"/>
      <c r="D83" s="74">
        <v>7</v>
      </c>
      <c r="E83" s="14" t="s">
        <v>200</v>
      </c>
      <c r="F83" s="19" t="s">
        <v>201</v>
      </c>
      <c r="G83" s="19"/>
      <c r="H83" s="16">
        <f>160*$J$2</f>
        <v>26400</v>
      </c>
      <c r="I83" s="126"/>
      <c r="J83" s="134" t="str">
        <f>IF(I85="","",VLOOKUP(I85,D77:H85,3,0))</f>
        <v>インディアン・ローズウッド 
Indian Rosewood</v>
      </c>
      <c r="K83" s="1"/>
      <c r="L83" s="1"/>
      <c r="M83" s="1"/>
      <c r="N83" s="1"/>
      <c r="O83" s="1"/>
      <c r="P83" s="1"/>
      <c r="Q83" s="1"/>
      <c r="R83" s="1"/>
      <c r="S83" s="1"/>
      <c r="T83" s="1"/>
      <c r="U83" s="1"/>
      <c r="V83" s="1"/>
      <c r="W83" s="1"/>
      <c r="X83" s="1"/>
      <c r="Y83" s="1"/>
      <c r="Z83" s="1"/>
    </row>
    <row r="84" spans="1:26" ht="28.5" customHeight="1">
      <c r="A84" s="139"/>
      <c r="B84" s="185"/>
      <c r="C84" s="174"/>
      <c r="D84" s="74">
        <v>8</v>
      </c>
      <c r="E84" s="14" t="s">
        <v>202</v>
      </c>
      <c r="F84" s="19" t="s">
        <v>187</v>
      </c>
      <c r="G84" s="19"/>
      <c r="H84" s="16">
        <f>180*$J$2</f>
        <v>29700</v>
      </c>
      <c r="I84" s="127"/>
      <c r="J84" s="135"/>
      <c r="K84" s="1"/>
      <c r="L84" s="1"/>
      <c r="M84" s="1"/>
      <c r="N84" s="1"/>
      <c r="O84" s="1"/>
      <c r="P84" s="1"/>
      <c r="Q84" s="1"/>
      <c r="R84" s="1"/>
      <c r="S84" s="1"/>
      <c r="T84" s="1"/>
      <c r="U84" s="1"/>
      <c r="V84" s="1"/>
      <c r="W84" s="1"/>
      <c r="X84" s="1"/>
      <c r="Y84" s="1"/>
      <c r="Z84" s="1"/>
    </row>
    <row r="85" spans="1:26" ht="28.5" customHeight="1">
      <c r="A85" s="135"/>
      <c r="B85" s="157"/>
      <c r="C85" s="175"/>
      <c r="D85" s="75">
        <v>9</v>
      </c>
      <c r="E85" s="22" t="s">
        <v>203</v>
      </c>
      <c r="F85" s="56" t="s">
        <v>189</v>
      </c>
      <c r="G85" s="56"/>
      <c r="H85" s="25">
        <f>200*$J$2</f>
        <v>33000</v>
      </c>
      <c r="I85" s="26">
        <v>4</v>
      </c>
      <c r="J85" s="27">
        <f>IF(I85="","",VLOOKUP(I85,D77:H85,5,0))</f>
        <v>19800</v>
      </c>
      <c r="K85" s="1"/>
      <c r="L85" s="1"/>
      <c r="M85" s="1"/>
      <c r="N85" s="1"/>
      <c r="O85" s="1"/>
      <c r="P85" s="1"/>
      <c r="Q85" s="1"/>
      <c r="R85" s="1"/>
      <c r="S85" s="1"/>
      <c r="T85" s="1"/>
      <c r="U85" s="1"/>
      <c r="V85" s="1"/>
      <c r="W85" s="1"/>
      <c r="X85" s="1"/>
      <c r="Y85" s="1"/>
      <c r="Z85" s="1"/>
    </row>
    <row r="86" spans="1:26" ht="28.5" customHeight="1">
      <c r="A86" s="176">
        <v>12</v>
      </c>
      <c r="B86" s="186" t="s">
        <v>204</v>
      </c>
      <c r="C86" s="189" t="s">
        <v>205</v>
      </c>
      <c r="D86" s="76">
        <v>1</v>
      </c>
      <c r="E86" s="9" t="s">
        <v>206</v>
      </c>
      <c r="F86" s="28" t="s">
        <v>172</v>
      </c>
      <c r="G86" s="28" t="s">
        <v>207</v>
      </c>
      <c r="H86" s="12">
        <f>0*$J$2</f>
        <v>0</v>
      </c>
      <c r="I86" s="186" t="s">
        <v>208</v>
      </c>
      <c r="J86" s="180" t="str">
        <f>IF(I85="","",VLOOKUP(I85,D86:H94,4,0))</f>
        <v>かなり黒に近いイメージ</v>
      </c>
      <c r="K86" s="1"/>
      <c r="L86" s="1"/>
      <c r="M86" s="1"/>
      <c r="N86" s="1"/>
      <c r="O86" s="1"/>
      <c r="P86" s="1"/>
      <c r="Q86" s="1"/>
      <c r="R86" s="1"/>
      <c r="S86" s="1"/>
      <c r="T86" s="1"/>
      <c r="U86" s="1"/>
      <c r="V86" s="1"/>
      <c r="W86" s="1"/>
      <c r="X86" s="1"/>
      <c r="Y86" s="1"/>
      <c r="Z86" s="1"/>
    </row>
    <row r="87" spans="1:26" ht="28.5" customHeight="1">
      <c r="A87" s="139"/>
      <c r="B87" s="139"/>
      <c r="C87" s="139"/>
      <c r="D87" s="76">
        <v>2</v>
      </c>
      <c r="E87" s="14" t="s">
        <v>209</v>
      </c>
      <c r="F87" s="19" t="s">
        <v>210</v>
      </c>
      <c r="G87" s="19" t="s">
        <v>211</v>
      </c>
      <c r="H87" s="16"/>
      <c r="I87" s="139"/>
      <c r="J87" s="129"/>
      <c r="K87" s="1"/>
      <c r="L87" s="1"/>
      <c r="M87" s="1"/>
      <c r="N87" s="1"/>
      <c r="O87" s="1"/>
      <c r="P87" s="1"/>
      <c r="Q87" s="1"/>
      <c r="R87" s="1"/>
      <c r="S87" s="1"/>
      <c r="T87" s="1"/>
      <c r="U87" s="1"/>
      <c r="V87" s="1"/>
      <c r="W87" s="1"/>
      <c r="X87" s="1"/>
      <c r="Y87" s="1"/>
      <c r="Z87" s="1"/>
    </row>
    <row r="88" spans="1:26" ht="28.5" customHeight="1">
      <c r="A88" s="139"/>
      <c r="B88" s="139"/>
      <c r="C88" s="139"/>
      <c r="D88" s="76">
        <v>3</v>
      </c>
      <c r="E88" s="14" t="s">
        <v>212</v>
      </c>
      <c r="F88" s="19" t="s">
        <v>213</v>
      </c>
      <c r="G88" s="19" t="s">
        <v>214</v>
      </c>
      <c r="H88" s="16"/>
      <c r="I88" s="139"/>
      <c r="J88" s="129"/>
      <c r="K88" s="1"/>
      <c r="L88" s="1"/>
      <c r="M88" s="1"/>
      <c r="N88" s="1"/>
      <c r="O88" s="1"/>
      <c r="P88" s="1"/>
      <c r="Q88" s="1"/>
      <c r="R88" s="1"/>
      <c r="S88" s="1"/>
      <c r="T88" s="1"/>
      <c r="U88" s="1"/>
      <c r="V88" s="1"/>
      <c r="W88" s="1"/>
      <c r="X88" s="1"/>
      <c r="Y88" s="1"/>
      <c r="Z88" s="1"/>
    </row>
    <row r="89" spans="1:26" ht="28.5" customHeight="1">
      <c r="A89" s="139"/>
      <c r="B89" s="139"/>
      <c r="C89" s="139"/>
      <c r="D89" s="76">
        <v>4</v>
      </c>
      <c r="E89" s="14" t="s">
        <v>215</v>
      </c>
      <c r="F89" s="19" t="s">
        <v>216</v>
      </c>
      <c r="G89" s="19" t="s">
        <v>217</v>
      </c>
      <c r="H89" s="16"/>
      <c r="I89" s="139"/>
      <c r="J89" s="129"/>
      <c r="K89" s="1"/>
      <c r="L89" s="1"/>
      <c r="M89" s="1"/>
      <c r="N89" s="1"/>
      <c r="O89" s="1"/>
      <c r="P89" s="1"/>
      <c r="Q89" s="1"/>
      <c r="R89" s="1"/>
      <c r="S89" s="1"/>
      <c r="T89" s="1"/>
      <c r="U89" s="1"/>
      <c r="V89" s="1"/>
      <c r="W89" s="1"/>
      <c r="X89" s="1"/>
      <c r="Y89" s="1"/>
      <c r="Z89" s="1"/>
    </row>
    <row r="90" spans="1:26" ht="28.5" customHeight="1">
      <c r="A90" s="139"/>
      <c r="B90" s="139"/>
      <c r="C90" s="139"/>
      <c r="D90" s="76">
        <v>5</v>
      </c>
      <c r="E90" s="14" t="s">
        <v>218</v>
      </c>
      <c r="F90" s="19" t="s">
        <v>199</v>
      </c>
      <c r="G90" s="19" t="s">
        <v>219</v>
      </c>
      <c r="H90" s="16"/>
      <c r="I90" s="139"/>
      <c r="J90" s="129"/>
      <c r="K90" s="1"/>
      <c r="L90" s="1"/>
      <c r="M90" s="1"/>
      <c r="N90" s="1"/>
      <c r="O90" s="1"/>
      <c r="P90" s="1"/>
      <c r="Q90" s="1"/>
      <c r="R90" s="1"/>
      <c r="S90" s="1"/>
      <c r="T90" s="1"/>
      <c r="U90" s="1"/>
      <c r="V90" s="1"/>
      <c r="W90" s="1"/>
      <c r="X90" s="1"/>
      <c r="Y90" s="1"/>
      <c r="Z90" s="1"/>
    </row>
    <row r="91" spans="1:26" ht="28.5" customHeight="1">
      <c r="A91" s="139"/>
      <c r="B91" s="139"/>
      <c r="C91" s="139"/>
      <c r="D91" s="76">
        <v>6</v>
      </c>
      <c r="E91" s="14" t="s">
        <v>182</v>
      </c>
      <c r="F91" s="19" t="s">
        <v>183</v>
      </c>
      <c r="G91" s="19" t="s">
        <v>220</v>
      </c>
      <c r="H91" s="16"/>
      <c r="I91" s="139"/>
      <c r="J91" s="130"/>
      <c r="K91" s="1"/>
      <c r="L91" s="1"/>
      <c r="M91" s="1"/>
      <c r="N91" s="1"/>
      <c r="O91" s="1"/>
      <c r="P91" s="1"/>
      <c r="Q91" s="1"/>
      <c r="R91" s="1"/>
      <c r="S91" s="1"/>
      <c r="T91" s="1"/>
      <c r="U91" s="1"/>
      <c r="V91" s="1"/>
      <c r="W91" s="1"/>
      <c r="X91" s="1"/>
      <c r="Y91" s="1"/>
      <c r="Z91" s="1"/>
    </row>
    <row r="92" spans="1:26" ht="28.5" customHeight="1">
      <c r="A92" s="139"/>
      <c r="B92" s="139"/>
      <c r="C92" s="139"/>
      <c r="D92" s="76">
        <v>7</v>
      </c>
      <c r="E92" s="14" t="s">
        <v>221</v>
      </c>
      <c r="F92" s="19" t="s">
        <v>222</v>
      </c>
      <c r="G92" s="19" t="s">
        <v>223</v>
      </c>
      <c r="H92" s="16"/>
      <c r="I92" s="139"/>
      <c r="J92" s="134" t="str">
        <f>J83</f>
        <v>インディアン・ローズウッド 
Indian Rosewood</v>
      </c>
      <c r="K92" s="1"/>
      <c r="L92" s="1"/>
      <c r="M92" s="1"/>
      <c r="N92" s="1"/>
      <c r="O92" s="1"/>
      <c r="P92" s="1"/>
      <c r="Q92" s="1"/>
      <c r="R92" s="1"/>
      <c r="S92" s="1"/>
      <c r="T92" s="1"/>
      <c r="U92" s="1"/>
      <c r="V92" s="1"/>
      <c r="W92" s="1"/>
      <c r="X92" s="1"/>
      <c r="Y92" s="1"/>
      <c r="Z92" s="1"/>
    </row>
    <row r="93" spans="1:26" ht="28.5" customHeight="1">
      <c r="A93" s="139"/>
      <c r="B93" s="139"/>
      <c r="C93" s="139"/>
      <c r="D93" s="76">
        <v>8</v>
      </c>
      <c r="E93" s="14" t="s">
        <v>224</v>
      </c>
      <c r="F93" s="19" t="s">
        <v>187</v>
      </c>
      <c r="G93" s="19" t="s">
        <v>225</v>
      </c>
      <c r="H93" s="16"/>
      <c r="I93" s="152"/>
      <c r="J93" s="139"/>
      <c r="K93" s="1"/>
      <c r="L93" s="1"/>
      <c r="M93" s="1"/>
      <c r="N93" s="1"/>
      <c r="O93" s="1"/>
      <c r="P93" s="1"/>
      <c r="Q93" s="1"/>
      <c r="R93" s="1"/>
      <c r="S93" s="1"/>
      <c r="T93" s="1"/>
      <c r="U93" s="1"/>
      <c r="V93" s="1"/>
      <c r="W93" s="1"/>
      <c r="X93" s="1"/>
      <c r="Y93" s="1"/>
      <c r="Z93" s="1"/>
    </row>
    <row r="94" spans="1:26" ht="28.5" customHeight="1">
      <c r="A94" s="135"/>
      <c r="B94" s="135"/>
      <c r="C94" s="135"/>
      <c r="D94" s="76">
        <v>9</v>
      </c>
      <c r="E94" s="22" t="s">
        <v>226</v>
      </c>
      <c r="F94" s="56" t="s">
        <v>189</v>
      </c>
      <c r="G94" s="56" t="s">
        <v>227</v>
      </c>
      <c r="H94" s="25"/>
      <c r="I94" s="26">
        <f>I85</f>
        <v>4</v>
      </c>
      <c r="J94" s="135"/>
      <c r="K94" s="1"/>
      <c r="L94" s="1"/>
      <c r="M94" s="1"/>
      <c r="N94" s="1"/>
      <c r="O94" s="1"/>
      <c r="P94" s="1"/>
      <c r="Q94" s="1"/>
      <c r="R94" s="1"/>
      <c r="S94" s="1"/>
      <c r="T94" s="1"/>
      <c r="U94" s="1"/>
      <c r="V94" s="1"/>
      <c r="W94" s="1"/>
      <c r="X94" s="1"/>
      <c r="Y94" s="1"/>
      <c r="Z94" s="1"/>
    </row>
    <row r="95" spans="1:26" ht="28.5" customHeight="1">
      <c r="A95" s="176">
        <v>13</v>
      </c>
      <c r="B95" s="186" t="s">
        <v>228</v>
      </c>
      <c r="C95" s="190" t="s">
        <v>229</v>
      </c>
      <c r="D95" s="77">
        <v>1</v>
      </c>
      <c r="E95" s="41" t="s">
        <v>230</v>
      </c>
      <c r="F95" s="41" t="s">
        <v>231</v>
      </c>
      <c r="G95" s="42"/>
      <c r="H95" s="43">
        <f>VLOOKUP($I$94,Sheet1!$B$10:$E$18,2,TRUE)</f>
        <v>24750</v>
      </c>
      <c r="I95" s="78">
        <v>4</v>
      </c>
      <c r="J95" s="79">
        <f>IF(I95="0","",VLOOKUP(I95,D95:H98,5,0))</f>
        <v>0</v>
      </c>
      <c r="K95" s="1"/>
      <c r="L95" s="1"/>
      <c r="M95" s="1"/>
      <c r="N95" s="1"/>
      <c r="O95" s="1"/>
      <c r="P95" s="1"/>
      <c r="Q95" s="1"/>
      <c r="R95" s="1"/>
      <c r="S95" s="1"/>
      <c r="T95" s="1"/>
      <c r="U95" s="1"/>
      <c r="V95" s="1"/>
      <c r="W95" s="1"/>
      <c r="X95" s="1"/>
      <c r="Y95" s="1"/>
      <c r="Z95" s="1"/>
    </row>
    <row r="96" spans="1:26" ht="28.5" customHeight="1">
      <c r="A96" s="139"/>
      <c r="B96" s="139"/>
      <c r="C96" s="174"/>
      <c r="D96" s="77">
        <v>2</v>
      </c>
      <c r="E96" s="14" t="s">
        <v>232</v>
      </c>
      <c r="F96" s="14" t="s">
        <v>233</v>
      </c>
      <c r="G96" s="19"/>
      <c r="H96" s="43">
        <f>VLOOKUP($I$94,Sheet1!$B$10:$E$18,3,TRUE)</f>
        <v>37950</v>
      </c>
      <c r="I96" s="80">
        <v>4</v>
      </c>
      <c r="J96" s="27">
        <f>IF(I96="","",VLOOKUP(I96,D96:H98,5,0))</f>
        <v>0</v>
      </c>
      <c r="K96" s="1"/>
      <c r="L96" s="1"/>
      <c r="M96" s="1"/>
      <c r="N96" s="1"/>
      <c r="O96" s="1"/>
      <c r="P96" s="1"/>
      <c r="Q96" s="1"/>
      <c r="R96" s="1"/>
      <c r="S96" s="1"/>
      <c r="T96" s="1"/>
      <c r="U96" s="1"/>
      <c r="V96" s="1"/>
      <c r="W96" s="1"/>
      <c r="X96" s="1"/>
      <c r="Y96" s="1"/>
      <c r="Z96" s="1"/>
    </row>
    <row r="97" spans="1:26" ht="28.5" customHeight="1">
      <c r="A97" s="139"/>
      <c r="B97" s="139"/>
      <c r="C97" s="174"/>
      <c r="D97" s="77">
        <v>3</v>
      </c>
      <c r="E97" s="14" t="s">
        <v>234</v>
      </c>
      <c r="F97" s="14" t="s">
        <v>235</v>
      </c>
      <c r="G97" s="19"/>
      <c r="H97" s="43">
        <f>VLOOKUP($I$94,Sheet1!$B$10:$E$18,4,TRUE)</f>
        <v>57750</v>
      </c>
      <c r="I97" s="80">
        <v>4</v>
      </c>
      <c r="J97" s="27">
        <f>IF(I97="","",VLOOKUP(I97,D97:H98,5,0))</f>
        <v>0</v>
      </c>
      <c r="K97" s="1"/>
      <c r="L97" s="1"/>
      <c r="M97" s="1"/>
      <c r="N97" s="1"/>
      <c r="O97" s="1"/>
      <c r="P97" s="1"/>
      <c r="Q97" s="1"/>
      <c r="R97" s="1"/>
      <c r="S97" s="1"/>
      <c r="T97" s="1"/>
      <c r="U97" s="1"/>
      <c r="V97" s="1"/>
      <c r="W97" s="1"/>
      <c r="X97" s="1"/>
      <c r="Y97" s="1"/>
      <c r="Z97" s="1"/>
    </row>
    <row r="98" spans="1:26" ht="28.5" customHeight="1">
      <c r="A98" s="135"/>
      <c r="B98" s="135"/>
      <c r="C98" s="188"/>
      <c r="D98" s="81">
        <v>4</v>
      </c>
      <c r="E98" s="32" t="s">
        <v>236</v>
      </c>
      <c r="F98" s="32" t="s">
        <v>237</v>
      </c>
      <c r="G98" s="33"/>
      <c r="H98" s="61">
        <v>0</v>
      </c>
      <c r="I98" s="82"/>
      <c r="J98" s="83"/>
      <c r="K98" s="1"/>
      <c r="L98" s="1"/>
      <c r="M98" s="1"/>
      <c r="N98" s="1"/>
      <c r="O98" s="1"/>
      <c r="P98" s="1"/>
      <c r="Q98" s="1"/>
      <c r="R98" s="1"/>
      <c r="S98" s="1"/>
      <c r="T98" s="1"/>
      <c r="U98" s="1"/>
      <c r="V98" s="1"/>
      <c r="W98" s="1"/>
      <c r="X98" s="1"/>
      <c r="Y98" s="1"/>
      <c r="Z98" s="1"/>
    </row>
    <row r="99" spans="1:26" ht="28.5" customHeight="1">
      <c r="A99" s="151">
        <v>14</v>
      </c>
      <c r="B99" s="177" t="s">
        <v>238</v>
      </c>
      <c r="C99" s="172" t="s">
        <v>239</v>
      </c>
      <c r="D99" s="84">
        <v>1</v>
      </c>
      <c r="E99" s="9" t="s">
        <v>240</v>
      </c>
      <c r="F99" s="28" t="s">
        <v>241</v>
      </c>
      <c r="G99" s="28"/>
      <c r="H99" s="12">
        <f>0*$J$2</f>
        <v>0</v>
      </c>
      <c r="I99" s="125" t="s">
        <v>8</v>
      </c>
      <c r="J99" s="180" t="s">
        <v>173</v>
      </c>
      <c r="K99" s="1"/>
      <c r="L99" s="1"/>
      <c r="M99" s="1"/>
      <c r="N99" s="1"/>
      <c r="O99" s="1"/>
      <c r="P99" s="1"/>
      <c r="Q99" s="1"/>
      <c r="R99" s="1"/>
      <c r="S99" s="1"/>
      <c r="T99" s="1"/>
      <c r="U99" s="1"/>
      <c r="V99" s="1"/>
      <c r="W99" s="1"/>
      <c r="X99" s="1"/>
      <c r="Y99" s="1"/>
      <c r="Z99" s="1"/>
    </row>
    <row r="100" spans="1:26" ht="28.5" customHeight="1">
      <c r="A100" s="139"/>
      <c r="B100" s="178"/>
      <c r="C100" s="155"/>
      <c r="D100" s="85">
        <v>2</v>
      </c>
      <c r="E100" s="14" t="s">
        <v>242</v>
      </c>
      <c r="F100" s="19" t="s">
        <v>243</v>
      </c>
      <c r="G100" s="19"/>
      <c r="H100" s="16">
        <f t="shared" ref="H100:H101" si="14">30*$J$2</f>
        <v>4950</v>
      </c>
      <c r="I100" s="126"/>
      <c r="J100" s="129"/>
      <c r="K100" s="1"/>
      <c r="L100" s="1"/>
      <c r="M100" s="1"/>
      <c r="N100" s="1"/>
      <c r="O100" s="1"/>
      <c r="P100" s="1"/>
      <c r="Q100" s="1"/>
      <c r="R100" s="1"/>
      <c r="S100" s="1"/>
      <c r="T100" s="1"/>
      <c r="U100" s="1"/>
      <c r="V100" s="1"/>
      <c r="W100" s="1"/>
      <c r="X100" s="1"/>
      <c r="Y100" s="1"/>
      <c r="Z100" s="1"/>
    </row>
    <row r="101" spans="1:26" ht="28.5" customHeight="1">
      <c r="A101" s="139"/>
      <c r="B101" s="178"/>
      <c r="C101" s="155"/>
      <c r="D101" s="85">
        <v>3</v>
      </c>
      <c r="E101" s="14" t="s">
        <v>244</v>
      </c>
      <c r="F101" s="19" t="s">
        <v>245</v>
      </c>
      <c r="G101" s="19"/>
      <c r="H101" s="16">
        <f t="shared" si="14"/>
        <v>4950</v>
      </c>
      <c r="I101" s="126"/>
      <c r="J101" s="129"/>
      <c r="K101" s="1"/>
      <c r="L101" s="1"/>
      <c r="M101" s="1"/>
      <c r="N101" s="1"/>
      <c r="O101" s="1"/>
      <c r="P101" s="1"/>
      <c r="Q101" s="1"/>
      <c r="R101" s="1"/>
      <c r="S101" s="1"/>
      <c r="T101" s="1"/>
      <c r="U101" s="1"/>
      <c r="V101" s="1"/>
      <c r="W101" s="1"/>
      <c r="X101" s="1"/>
      <c r="Y101" s="1"/>
      <c r="Z101" s="1"/>
    </row>
    <row r="102" spans="1:26" ht="28.5" customHeight="1">
      <c r="A102" s="139"/>
      <c r="B102" s="178"/>
      <c r="C102" s="155"/>
      <c r="D102" s="85">
        <v>4</v>
      </c>
      <c r="E102" s="14" t="s">
        <v>246</v>
      </c>
      <c r="F102" s="19" t="s">
        <v>247</v>
      </c>
      <c r="G102" s="19"/>
      <c r="H102" s="16">
        <f>40*$J$2</f>
        <v>6600</v>
      </c>
      <c r="I102" s="126"/>
      <c r="J102" s="129"/>
      <c r="K102" s="1"/>
      <c r="L102" s="1"/>
      <c r="M102" s="1"/>
      <c r="N102" s="1"/>
      <c r="O102" s="1"/>
      <c r="P102" s="1"/>
      <c r="Q102" s="1"/>
      <c r="R102" s="1"/>
      <c r="S102" s="1"/>
      <c r="T102" s="1"/>
      <c r="U102" s="1"/>
      <c r="V102" s="1"/>
      <c r="W102" s="1"/>
      <c r="X102" s="1"/>
      <c r="Y102" s="1"/>
      <c r="Z102" s="1"/>
    </row>
    <row r="103" spans="1:26" ht="28.5" customHeight="1">
      <c r="A103" s="139"/>
      <c r="B103" s="178"/>
      <c r="C103" s="155"/>
      <c r="D103" s="85">
        <v>5</v>
      </c>
      <c r="E103" s="14" t="s">
        <v>248</v>
      </c>
      <c r="F103" s="19" t="s">
        <v>183</v>
      </c>
      <c r="G103" s="19"/>
      <c r="H103" s="16">
        <f t="shared" ref="H103:H106" si="15">50*$J$2</f>
        <v>8250</v>
      </c>
      <c r="I103" s="126"/>
      <c r="J103" s="129"/>
      <c r="K103" s="1"/>
      <c r="L103" s="1"/>
      <c r="M103" s="1"/>
      <c r="N103" s="1"/>
      <c r="O103" s="1"/>
      <c r="P103" s="1"/>
      <c r="Q103" s="1"/>
      <c r="R103" s="1"/>
      <c r="S103" s="1"/>
      <c r="T103" s="1"/>
      <c r="U103" s="1"/>
      <c r="V103" s="1"/>
      <c r="W103" s="1"/>
      <c r="X103" s="1"/>
      <c r="Y103" s="1"/>
      <c r="Z103" s="1"/>
    </row>
    <row r="104" spans="1:26" ht="28.5" customHeight="1">
      <c r="A104" s="139"/>
      <c r="B104" s="178"/>
      <c r="C104" s="155"/>
      <c r="D104" s="85">
        <v>6</v>
      </c>
      <c r="E104" s="14" t="s">
        <v>249</v>
      </c>
      <c r="F104" s="19" t="s">
        <v>250</v>
      </c>
      <c r="G104" s="19"/>
      <c r="H104" s="16">
        <f t="shared" si="15"/>
        <v>8250</v>
      </c>
      <c r="I104" s="126"/>
      <c r="J104" s="130"/>
      <c r="K104" s="1"/>
      <c r="L104" s="1"/>
      <c r="M104" s="1"/>
      <c r="N104" s="1"/>
      <c r="O104" s="1"/>
      <c r="P104" s="1"/>
      <c r="Q104" s="1"/>
      <c r="R104" s="1"/>
      <c r="S104" s="1"/>
      <c r="T104" s="1"/>
      <c r="U104" s="1"/>
      <c r="V104" s="1"/>
      <c r="W104" s="1"/>
      <c r="X104" s="1"/>
      <c r="Y104" s="1"/>
      <c r="Z104" s="1"/>
    </row>
    <row r="105" spans="1:26" ht="28.5" customHeight="1">
      <c r="A105" s="139"/>
      <c r="B105" s="178"/>
      <c r="C105" s="155"/>
      <c r="D105" s="85">
        <v>7</v>
      </c>
      <c r="E105" s="14" t="s">
        <v>251</v>
      </c>
      <c r="F105" s="19" t="s">
        <v>252</v>
      </c>
      <c r="G105" s="19"/>
      <c r="H105" s="16">
        <f t="shared" si="15"/>
        <v>8250</v>
      </c>
      <c r="I105" s="126"/>
      <c r="J105" s="134" t="str">
        <f>IF(I107="","",VLOOKUP(I107,D99:H107,3,0))</f>
        <v>アバロン abalone</v>
      </c>
      <c r="K105" s="1"/>
      <c r="L105" s="1"/>
      <c r="M105" s="1"/>
      <c r="N105" s="1"/>
      <c r="O105" s="1"/>
      <c r="P105" s="1"/>
      <c r="Q105" s="1"/>
      <c r="R105" s="1"/>
      <c r="S105" s="1"/>
      <c r="T105" s="1"/>
      <c r="U105" s="1"/>
      <c r="V105" s="1"/>
      <c r="W105" s="1"/>
      <c r="X105" s="1"/>
      <c r="Y105" s="1"/>
      <c r="Z105" s="1"/>
    </row>
    <row r="106" spans="1:26" ht="28.5" customHeight="1">
      <c r="A106" s="139"/>
      <c r="B106" s="178"/>
      <c r="C106" s="155"/>
      <c r="D106" s="85">
        <v>8</v>
      </c>
      <c r="E106" s="14" t="s">
        <v>253</v>
      </c>
      <c r="F106" s="19" t="s">
        <v>254</v>
      </c>
      <c r="G106" s="19"/>
      <c r="H106" s="16">
        <f t="shared" si="15"/>
        <v>8250</v>
      </c>
      <c r="I106" s="126"/>
      <c r="J106" s="135"/>
      <c r="K106" s="1"/>
      <c r="L106" s="1"/>
      <c r="M106" s="1"/>
      <c r="N106" s="1"/>
      <c r="O106" s="1"/>
      <c r="P106" s="1"/>
      <c r="Q106" s="1"/>
      <c r="R106" s="1"/>
      <c r="S106" s="1"/>
      <c r="T106" s="1"/>
      <c r="U106" s="1"/>
      <c r="V106" s="1"/>
      <c r="W106" s="1"/>
      <c r="X106" s="1"/>
      <c r="Y106" s="1"/>
      <c r="Z106" s="1"/>
    </row>
    <row r="107" spans="1:26" ht="28.5" customHeight="1">
      <c r="A107" s="139"/>
      <c r="B107" s="178"/>
      <c r="C107" s="142"/>
      <c r="D107" s="86">
        <v>9</v>
      </c>
      <c r="E107" s="32" t="s">
        <v>255</v>
      </c>
      <c r="F107" s="33" t="s">
        <v>256</v>
      </c>
      <c r="G107" s="33"/>
      <c r="H107" s="48">
        <f>100*$J$2</f>
        <v>16500</v>
      </c>
      <c r="I107" s="35">
        <v>7</v>
      </c>
      <c r="J107" s="36">
        <f>IF(I107="","",VLOOKUP(I107,D99:H107,5,0))</f>
        <v>8250</v>
      </c>
      <c r="K107" s="1"/>
      <c r="L107" s="1"/>
      <c r="M107" s="1"/>
      <c r="N107" s="1"/>
      <c r="O107" s="1"/>
      <c r="P107" s="1"/>
      <c r="Q107" s="1"/>
      <c r="R107" s="1"/>
      <c r="S107" s="1"/>
      <c r="T107" s="1"/>
      <c r="U107" s="1"/>
      <c r="V107" s="1"/>
      <c r="W107" s="1"/>
      <c r="X107" s="1"/>
      <c r="Y107" s="1"/>
      <c r="Z107" s="1"/>
    </row>
    <row r="108" spans="1:26" ht="28.5" customHeight="1">
      <c r="A108" s="139"/>
      <c r="B108" s="178"/>
      <c r="C108" s="173" t="s">
        <v>257</v>
      </c>
      <c r="D108" s="84">
        <v>1</v>
      </c>
      <c r="E108" s="9" t="s">
        <v>258</v>
      </c>
      <c r="F108" s="28" t="s">
        <v>241</v>
      </c>
      <c r="G108" s="28"/>
      <c r="H108" s="12">
        <f>0*$J$2</f>
        <v>0</v>
      </c>
      <c r="I108" s="125" t="s">
        <v>8</v>
      </c>
      <c r="J108" s="180"/>
      <c r="K108" s="1"/>
      <c r="L108" s="1"/>
      <c r="M108" s="1"/>
      <c r="N108" s="1"/>
      <c r="O108" s="1"/>
      <c r="P108" s="1"/>
      <c r="Q108" s="1"/>
      <c r="R108" s="1"/>
      <c r="S108" s="1"/>
      <c r="T108" s="1"/>
      <c r="U108" s="1"/>
      <c r="V108" s="1"/>
      <c r="W108" s="1"/>
      <c r="X108" s="1"/>
      <c r="Y108" s="1"/>
      <c r="Z108" s="1"/>
    </row>
    <row r="109" spans="1:26" ht="28.5" customHeight="1">
      <c r="A109" s="139"/>
      <c r="B109" s="178"/>
      <c r="C109" s="174"/>
      <c r="D109" s="85">
        <v>2</v>
      </c>
      <c r="E109" s="14" t="s">
        <v>259</v>
      </c>
      <c r="F109" s="19" t="s">
        <v>260</v>
      </c>
      <c r="G109" s="19"/>
      <c r="H109" s="16">
        <f t="shared" ref="H109:H110" si="16">50*$J$2</f>
        <v>8250</v>
      </c>
      <c r="I109" s="126"/>
      <c r="J109" s="129"/>
      <c r="K109" s="1"/>
      <c r="L109" s="1"/>
      <c r="M109" s="1"/>
      <c r="N109" s="1"/>
      <c r="O109" s="1"/>
      <c r="P109" s="1"/>
      <c r="Q109" s="1"/>
      <c r="R109" s="1"/>
      <c r="S109" s="1"/>
      <c r="T109" s="1"/>
      <c r="U109" s="1"/>
      <c r="V109" s="1"/>
      <c r="W109" s="1"/>
      <c r="X109" s="1"/>
      <c r="Y109" s="1"/>
      <c r="Z109" s="1"/>
    </row>
    <row r="110" spans="1:26" ht="28.5" customHeight="1">
      <c r="A110" s="139"/>
      <c r="B110" s="178"/>
      <c r="C110" s="174"/>
      <c r="D110" s="85">
        <v>3</v>
      </c>
      <c r="E110" s="14" t="s">
        <v>261</v>
      </c>
      <c r="F110" s="19" t="s">
        <v>262</v>
      </c>
      <c r="G110" s="19"/>
      <c r="H110" s="16">
        <f t="shared" si="16"/>
        <v>8250</v>
      </c>
      <c r="I110" s="126"/>
      <c r="J110" s="129"/>
      <c r="K110" s="1"/>
      <c r="L110" s="1"/>
      <c r="M110" s="1"/>
      <c r="N110" s="1"/>
      <c r="O110" s="1"/>
      <c r="P110" s="1"/>
      <c r="Q110" s="1"/>
      <c r="R110" s="1"/>
      <c r="S110" s="1"/>
      <c r="T110" s="1"/>
      <c r="U110" s="1"/>
      <c r="V110" s="1"/>
      <c r="W110" s="1"/>
      <c r="X110" s="1"/>
      <c r="Y110" s="1"/>
      <c r="Z110" s="1"/>
    </row>
    <row r="111" spans="1:26" ht="28.5" customHeight="1">
      <c r="A111" s="139"/>
      <c r="B111" s="178"/>
      <c r="C111" s="174"/>
      <c r="D111" s="85">
        <v>4</v>
      </c>
      <c r="E111" s="14" t="s">
        <v>263</v>
      </c>
      <c r="F111" s="19" t="s">
        <v>264</v>
      </c>
      <c r="G111" s="19"/>
      <c r="H111" s="16">
        <f>60*$J$2</f>
        <v>9900</v>
      </c>
      <c r="I111" s="126"/>
      <c r="J111" s="129"/>
      <c r="K111" s="1"/>
      <c r="L111" s="1"/>
      <c r="M111" s="1"/>
      <c r="N111" s="1"/>
      <c r="O111" s="1"/>
      <c r="P111" s="1"/>
      <c r="Q111" s="1"/>
      <c r="R111" s="1"/>
      <c r="S111" s="1"/>
      <c r="T111" s="1"/>
      <c r="U111" s="1"/>
      <c r="V111" s="1"/>
      <c r="W111" s="1"/>
      <c r="X111" s="1"/>
      <c r="Y111" s="1"/>
      <c r="Z111" s="1"/>
    </row>
    <row r="112" spans="1:26" ht="28.5" customHeight="1">
      <c r="A112" s="139"/>
      <c r="B112" s="178"/>
      <c r="C112" s="174"/>
      <c r="D112" s="85">
        <v>5</v>
      </c>
      <c r="E112" s="14" t="s">
        <v>265</v>
      </c>
      <c r="F112" s="19" t="s">
        <v>183</v>
      </c>
      <c r="G112" s="19"/>
      <c r="H112" s="16">
        <f t="shared" ref="H112:H113" si="17">70*$J$2</f>
        <v>11550</v>
      </c>
      <c r="I112" s="126"/>
      <c r="J112" s="129"/>
      <c r="K112" s="1"/>
      <c r="L112" s="1"/>
      <c r="M112" s="1"/>
      <c r="N112" s="1"/>
      <c r="O112" s="1"/>
      <c r="P112" s="1"/>
      <c r="Q112" s="1"/>
      <c r="R112" s="1"/>
      <c r="S112" s="1"/>
      <c r="T112" s="1"/>
      <c r="U112" s="1"/>
      <c r="V112" s="1"/>
      <c r="W112" s="1"/>
      <c r="X112" s="1"/>
      <c r="Y112" s="1"/>
      <c r="Z112" s="1"/>
    </row>
    <row r="113" spans="1:26" ht="28.5" customHeight="1">
      <c r="A113" s="139"/>
      <c r="B113" s="178"/>
      <c r="C113" s="174"/>
      <c r="D113" s="85">
        <v>6</v>
      </c>
      <c r="E113" s="14" t="s">
        <v>249</v>
      </c>
      <c r="F113" s="19" t="s">
        <v>250</v>
      </c>
      <c r="G113" s="19"/>
      <c r="H113" s="16">
        <f t="shared" si="17"/>
        <v>11550</v>
      </c>
      <c r="I113" s="126"/>
      <c r="J113" s="130"/>
      <c r="K113" s="1"/>
      <c r="L113" s="1"/>
      <c r="M113" s="1"/>
      <c r="N113" s="1"/>
      <c r="O113" s="1"/>
      <c r="P113" s="1"/>
      <c r="Q113" s="1"/>
      <c r="R113" s="1"/>
      <c r="S113" s="1"/>
      <c r="T113" s="1"/>
      <c r="U113" s="1"/>
      <c r="V113" s="1"/>
      <c r="W113" s="1"/>
      <c r="X113" s="1"/>
      <c r="Y113" s="1"/>
      <c r="Z113" s="1"/>
    </row>
    <row r="114" spans="1:26" ht="28.5" customHeight="1">
      <c r="A114" s="139"/>
      <c r="B114" s="178"/>
      <c r="C114" s="174"/>
      <c r="D114" s="85">
        <v>7</v>
      </c>
      <c r="E114" s="14" t="s">
        <v>251</v>
      </c>
      <c r="F114" s="19" t="s">
        <v>252</v>
      </c>
      <c r="G114" s="19"/>
      <c r="H114" s="16">
        <f t="shared" ref="H114:H115" si="18">80*$J$2</f>
        <v>13200</v>
      </c>
      <c r="I114" s="126"/>
      <c r="J114" s="134" t="str">
        <f>IF(I116="","",VLOOKUP(I116,D108:H116,3,0))</f>
        <v>アバロン abalone</v>
      </c>
      <c r="K114" s="1"/>
      <c r="L114" s="1"/>
      <c r="M114" s="1"/>
      <c r="N114" s="1"/>
      <c r="O114" s="1"/>
      <c r="P114" s="1"/>
      <c r="Q114" s="1"/>
      <c r="R114" s="1"/>
      <c r="S114" s="1"/>
      <c r="T114" s="1"/>
      <c r="U114" s="1"/>
      <c r="V114" s="1"/>
      <c r="W114" s="1"/>
      <c r="X114" s="1"/>
      <c r="Y114" s="1"/>
      <c r="Z114" s="1"/>
    </row>
    <row r="115" spans="1:26" ht="28.5" customHeight="1">
      <c r="A115" s="139"/>
      <c r="B115" s="178"/>
      <c r="C115" s="174"/>
      <c r="D115" s="85">
        <v>8</v>
      </c>
      <c r="E115" s="14" t="s">
        <v>253</v>
      </c>
      <c r="F115" s="19" t="s">
        <v>266</v>
      </c>
      <c r="G115" s="19"/>
      <c r="H115" s="16">
        <f t="shared" si="18"/>
        <v>13200</v>
      </c>
      <c r="I115" s="126"/>
      <c r="J115" s="135"/>
      <c r="K115" s="1"/>
      <c r="L115" s="1"/>
      <c r="M115" s="1"/>
      <c r="N115" s="1"/>
      <c r="O115" s="1"/>
      <c r="P115" s="1"/>
      <c r="Q115" s="1"/>
      <c r="R115" s="1"/>
      <c r="S115" s="1"/>
      <c r="T115" s="1"/>
      <c r="U115" s="1"/>
      <c r="V115" s="1"/>
      <c r="W115" s="1"/>
      <c r="X115" s="1"/>
      <c r="Y115" s="1"/>
      <c r="Z115" s="1"/>
    </row>
    <row r="116" spans="1:26" ht="28.5" customHeight="1">
      <c r="A116" s="139"/>
      <c r="B116" s="178"/>
      <c r="C116" s="174"/>
      <c r="D116" s="86">
        <v>9</v>
      </c>
      <c r="E116" s="32" t="s">
        <v>255</v>
      </c>
      <c r="F116" s="33" t="s">
        <v>267</v>
      </c>
      <c r="G116" s="33"/>
      <c r="H116" s="48">
        <f>130*$J$2</f>
        <v>21450</v>
      </c>
      <c r="I116" s="87">
        <v>7</v>
      </c>
      <c r="J116" s="36">
        <f>IF(I116="","",VLOOKUP(I116,D108:H116,5,0))</f>
        <v>13200</v>
      </c>
      <c r="K116" s="1"/>
      <c r="L116" s="1"/>
      <c r="M116" s="1"/>
      <c r="N116" s="1"/>
      <c r="O116" s="1"/>
      <c r="P116" s="1"/>
      <c r="Q116" s="1"/>
      <c r="R116" s="1"/>
      <c r="S116" s="1"/>
      <c r="T116" s="1"/>
      <c r="U116" s="1"/>
      <c r="V116" s="1"/>
      <c r="W116" s="1"/>
      <c r="X116" s="1"/>
      <c r="Y116" s="1"/>
      <c r="Z116" s="1"/>
    </row>
    <row r="117" spans="1:26" ht="28.5" customHeight="1">
      <c r="A117" s="139"/>
      <c r="B117" s="178"/>
      <c r="C117" s="173" t="s">
        <v>268</v>
      </c>
      <c r="D117" s="84">
        <v>1</v>
      </c>
      <c r="E117" s="9" t="s">
        <v>269</v>
      </c>
      <c r="F117" s="28" t="s">
        <v>241</v>
      </c>
      <c r="G117" s="28"/>
      <c r="H117" s="12">
        <f>0*$J$2</f>
        <v>0</v>
      </c>
      <c r="I117" s="125" t="s">
        <v>8</v>
      </c>
      <c r="J117" s="180"/>
      <c r="K117" s="1"/>
      <c r="L117" s="1"/>
      <c r="M117" s="1"/>
      <c r="N117" s="1"/>
      <c r="O117" s="1"/>
      <c r="P117" s="1"/>
      <c r="Q117" s="1"/>
      <c r="R117" s="1"/>
      <c r="S117" s="1"/>
      <c r="T117" s="1"/>
      <c r="U117" s="1"/>
      <c r="V117" s="1"/>
      <c r="W117" s="1"/>
      <c r="X117" s="1"/>
      <c r="Y117" s="1"/>
      <c r="Z117" s="1"/>
    </row>
    <row r="118" spans="1:26" ht="28.5" customHeight="1">
      <c r="A118" s="139"/>
      <c r="B118" s="178"/>
      <c r="C118" s="174"/>
      <c r="D118" s="85">
        <v>2</v>
      </c>
      <c r="E118" s="14" t="s">
        <v>270</v>
      </c>
      <c r="F118" s="19" t="s">
        <v>271</v>
      </c>
      <c r="G118" s="19"/>
      <c r="H118" s="16">
        <f t="shared" ref="H118:H119" si="19">50*$J$2</f>
        <v>8250</v>
      </c>
      <c r="I118" s="126"/>
      <c r="J118" s="129"/>
      <c r="K118" s="1"/>
      <c r="L118" s="1"/>
      <c r="M118" s="1"/>
      <c r="N118" s="1"/>
      <c r="O118" s="1"/>
      <c r="P118" s="1"/>
      <c r="Q118" s="1"/>
      <c r="R118" s="1"/>
      <c r="S118" s="1"/>
      <c r="T118" s="1"/>
      <c r="U118" s="1"/>
      <c r="V118" s="1"/>
      <c r="W118" s="1"/>
      <c r="X118" s="1"/>
      <c r="Y118" s="1"/>
      <c r="Z118" s="1"/>
    </row>
    <row r="119" spans="1:26" ht="28.5" customHeight="1">
      <c r="A119" s="139"/>
      <c r="B119" s="178"/>
      <c r="C119" s="174"/>
      <c r="D119" s="85">
        <v>3</v>
      </c>
      <c r="E119" s="14" t="s">
        <v>272</v>
      </c>
      <c r="F119" s="19" t="s">
        <v>273</v>
      </c>
      <c r="G119" s="19"/>
      <c r="H119" s="16">
        <f t="shared" si="19"/>
        <v>8250</v>
      </c>
      <c r="I119" s="126"/>
      <c r="J119" s="129"/>
      <c r="K119" s="1"/>
      <c r="L119" s="1"/>
      <c r="M119" s="1"/>
      <c r="N119" s="1"/>
      <c r="O119" s="1"/>
      <c r="P119" s="1"/>
      <c r="Q119" s="1"/>
      <c r="R119" s="1"/>
      <c r="S119" s="1"/>
      <c r="T119" s="1"/>
      <c r="U119" s="1"/>
      <c r="V119" s="1"/>
      <c r="W119" s="1"/>
      <c r="X119" s="1"/>
      <c r="Y119" s="1"/>
      <c r="Z119" s="1"/>
    </row>
    <row r="120" spans="1:26" ht="28.5" customHeight="1">
      <c r="A120" s="139"/>
      <c r="B120" s="178"/>
      <c r="C120" s="174"/>
      <c r="D120" s="85">
        <v>4</v>
      </c>
      <c r="E120" s="14" t="s">
        <v>274</v>
      </c>
      <c r="F120" s="19" t="s">
        <v>275</v>
      </c>
      <c r="G120" s="19"/>
      <c r="H120" s="16">
        <f>60*$J$2</f>
        <v>9900</v>
      </c>
      <c r="I120" s="126"/>
      <c r="J120" s="129"/>
      <c r="K120" s="1"/>
      <c r="L120" s="1"/>
      <c r="M120" s="1"/>
      <c r="N120" s="1"/>
      <c r="O120" s="1"/>
      <c r="P120" s="1"/>
      <c r="Q120" s="1"/>
      <c r="R120" s="1"/>
      <c r="S120" s="1"/>
      <c r="T120" s="1"/>
      <c r="U120" s="1"/>
      <c r="V120" s="1"/>
      <c r="W120" s="1"/>
      <c r="X120" s="1"/>
      <c r="Y120" s="1"/>
      <c r="Z120" s="1"/>
    </row>
    <row r="121" spans="1:26" ht="28.5" customHeight="1">
      <c r="A121" s="139"/>
      <c r="B121" s="178"/>
      <c r="C121" s="174"/>
      <c r="D121" s="85">
        <v>5</v>
      </c>
      <c r="E121" s="14" t="s">
        <v>276</v>
      </c>
      <c r="F121" s="19" t="s">
        <v>183</v>
      </c>
      <c r="G121" s="19"/>
      <c r="H121" s="16">
        <f t="shared" ref="H121:H122" si="20">70*$J$2</f>
        <v>11550</v>
      </c>
      <c r="I121" s="126"/>
      <c r="J121" s="129"/>
      <c r="K121" s="1"/>
      <c r="L121" s="1"/>
      <c r="M121" s="1"/>
      <c r="N121" s="1"/>
      <c r="O121" s="1"/>
      <c r="P121" s="1"/>
      <c r="Q121" s="1"/>
      <c r="R121" s="1"/>
      <c r="S121" s="1"/>
      <c r="T121" s="1"/>
      <c r="U121" s="1"/>
      <c r="V121" s="1"/>
      <c r="W121" s="1"/>
      <c r="X121" s="1"/>
      <c r="Y121" s="1"/>
      <c r="Z121" s="1"/>
    </row>
    <row r="122" spans="1:26" ht="28.5" customHeight="1">
      <c r="A122" s="139"/>
      <c r="B122" s="178"/>
      <c r="C122" s="174"/>
      <c r="D122" s="85">
        <v>6</v>
      </c>
      <c r="E122" s="14" t="s">
        <v>249</v>
      </c>
      <c r="F122" s="19" t="s">
        <v>250</v>
      </c>
      <c r="G122" s="19"/>
      <c r="H122" s="16">
        <f t="shared" si="20"/>
        <v>11550</v>
      </c>
      <c r="I122" s="126"/>
      <c r="J122" s="130"/>
      <c r="K122" s="1"/>
      <c r="L122" s="1"/>
      <c r="M122" s="1"/>
      <c r="N122" s="1"/>
      <c r="O122" s="1"/>
      <c r="P122" s="1"/>
      <c r="Q122" s="1"/>
      <c r="R122" s="1"/>
      <c r="S122" s="1"/>
      <c r="T122" s="1"/>
      <c r="U122" s="1"/>
      <c r="V122" s="1"/>
      <c r="W122" s="1"/>
      <c r="X122" s="1"/>
      <c r="Y122" s="1"/>
      <c r="Z122" s="1"/>
    </row>
    <row r="123" spans="1:26" ht="28.5" customHeight="1">
      <c r="A123" s="139"/>
      <c r="B123" s="178"/>
      <c r="C123" s="174"/>
      <c r="D123" s="85">
        <v>7</v>
      </c>
      <c r="E123" s="14" t="s">
        <v>251</v>
      </c>
      <c r="F123" s="19" t="s">
        <v>252</v>
      </c>
      <c r="G123" s="19"/>
      <c r="H123" s="16">
        <f t="shared" ref="H123:H124" si="21">80*$J$2</f>
        <v>13200</v>
      </c>
      <c r="I123" s="126"/>
      <c r="J123" s="134" t="str">
        <f>IF(I125="","",VLOOKUP(I125,D117:H125,3,0))</f>
        <v>アバロン abalone</v>
      </c>
      <c r="K123" s="1"/>
      <c r="L123" s="1"/>
      <c r="M123" s="1"/>
      <c r="N123" s="1"/>
      <c r="O123" s="1"/>
      <c r="P123" s="1"/>
      <c r="Q123" s="1"/>
      <c r="R123" s="1"/>
      <c r="S123" s="1"/>
      <c r="T123" s="1"/>
      <c r="U123" s="1"/>
      <c r="V123" s="1"/>
      <c r="W123" s="1"/>
      <c r="X123" s="1"/>
      <c r="Y123" s="1"/>
      <c r="Z123" s="1"/>
    </row>
    <row r="124" spans="1:26" ht="28.5" customHeight="1">
      <c r="A124" s="139"/>
      <c r="B124" s="178"/>
      <c r="C124" s="174"/>
      <c r="D124" s="85">
        <v>8</v>
      </c>
      <c r="E124" s="14" t="s">
        <v>253</v>
      </c>
      <c r="F124" s="19" t="s">
        <v>277</v>
      </c>
      <c r="G124" s="19"/>
      <c r="H124" s="16">
        <f t="shared" si="21"/>
        <v>13200</v>
      </c>
      <c r="I124" s="126"/>
      <c r="J124" s="135"/>
      <c r="K124" s="1"/>
      <c r="L124" s="1"/>
      <c r="M124" s="1"/>
      <c r="N124" s="1"/>
      <c r="O124" s="1"/>
      <c r="P124" s="1"/>
      <c r="Q124" s="1"/>
      <c r="R124" s="1"/>
      <c r="S124" s="1"/>
      <c r="T124" s="1"/>
      <c r="U124" s="1"/>
      <c r="V124" s="1"/>
      <c r="W124" s="1"/>
      <c r="X124" s="1"/>
      <c r="Y124" s="1"/>
      <c r="Z124" s="1"/>
    </row>
    <row r="125" spans="1:26" ht="28.5" customHeight="1">
      <c r="A125" s="139"/>
      <c r="B125" s="178"/>
      <c r="C125" s="175"/>
      <c r="D125" s="88">
        <v>9</v>
      </c>
      <c r="E125" s="22" t="s">
        <v>255</v>
      </c>
      <c r="F125" s="56" t="s">
        <v>278</v>
      </c>
      <c r="G125" s="56"/>
      <c r="H125" s="48">
        <f>130*$J$2</f>
        <v>21450</v>
      </c>
      <c r="I125" s="89">
        <v>7</v>
      </c>
      <c r="J125" s="27">
        <f>IF(I125="","",VLOOKUP(I125,D117:H125,5,0))</f>
        <v>13200</v>
      </c>
      <c r="K125" s="1"/>
      <c r="L125" s="1"/>
      <c r="M125" s="1"/>
      <c r="N125" s="1"/>
      <c r="O125" s="1"/>
      <c r="P125" s="1"/>
      <c r="Q125" s="1"/>
      <c r="R125" s="1"/>
      <c r="S125" s="1"/>
      <c r="T125" s="1"/>
      <c r="U125" s="1"/>
      <c r="V125" s="1"/>
      <c r="W125" s="1"/>
      <c r="X125" s="1"/>
      <c r="Y125" s="1"/>
      <c r="Z125" s="1"/>
    </row>
    <row r="126" spans="1:26" ht="28.5" customHeight="1">
      <c r="A126" s="139"/>
      <c r="B126" s="178"/>
      <c r="C126" s="173" t="s">
        <v>279</v>
      </c>
      <c r="D126" s="84">
        <v>1</v>
      </c>
      <c r="E126" s="9" t="s">
        <v>280</v>
      </c>
      <c r="F126" s="28" t="s">
        <v>241</v>
      </c>
      <c r="G126" s="28"/>
      <c r="H126" s="12">
        <f>0*$J$2</f>
        <v>0</v>
      </c>
      <c r="I126" s="125" t="s">
        <v>8</v>
      </c>
      <c r="J126" s="180"/>
      <c r="K126" s="1"/>
      <c r="L126" s="1"/>
      <c r="M126" s="1"/>
      <c r="N126" s="1"/>
      <c r="O126" s="1"/>
      <c r="P126" s="1"/>
      <c r="Q126" s="1"/>
      <c r="R126" s="1"/>
      <c r="S126" s="1"/>
      <c r="T126" s="1"/>
      <c r="U126" s="1"/>
      <c r="V126" s="1"/>
      <c r="W126" s="1"/>
      <c r="X126" s="1"/>
      <c r="Y126" s="1"/>
      <c r="Z126" s="1"/>
    </row>
    <row r="127" spans="1:26" ht="28.5" customHeight="1">
      <c r="A127" s="139"/>
      <c r="B127" s="178"/>
      <c r="C127" s="174"/>
      <c r="D127" s="85">
        <v>2</v>
      </c>
      <c r="E127" s="14" t="s">
        <v>281</v>
      </c>
      <c r="F127" s="19" t="s">
        <v>282</v>
      </c>
      <c r="G127" s="19"/>
      <c r="H127" s="16">
        <f t="shared" ref="H127:H128" si="22">110*$J$2</f>
        <v>18150</v>
      </c>
      <c r="I127" s="126"/>
      <c r="J127" s="129"/>
      <c r="K127" s="1"/>
      <c r="L127" s="1"/>
      <c r="M127" s="1"/>
      <c r="N127" s="1"/>
      <c r="O127" s="1"/>
      <c r="P127" s="1"/>
      <c r="Q127" s="1"/>
      <c r="R127" s="1"/>
      <c r="S127" s="1"/>
      <c r="T127" s="1"/>
      <c r="U127" s="1"/>
      <c r="V127" s="1"/>
      <c r="W127" s="1"/>
      <c r="X127" s="1"/>
      <c r="Y127" s="1"/>
      <c r="Z127" s="1"/>
    </row>
    <row r="128" spans="1:26" ht="28.5" customHeight="1">
      <c r="A128" s="139"/>
      <c r="B128" s="178"/>
      <c r="C128" s="174"/>
      <c r="D128" s="85">
        <v>3</v>
      </c>
      <c r="E128" s="14" t="s">
        <v>283</v>
      </c>
      <c r="F128" s="19" t="s">
        <v>284</v>
      </c>
      <c r="G128" s="19"/>
      <c r="H128" s="16">
        <f t="shared" si="22"/>
        <v>18150</v>
      </c>
      <c r="I128" s="126"/>
      <c r="J128" s="129"/>
      <c r="K128" s="1"/>
      <c r="L128" s="1"/>
      <c r="M128" s="1"/>
      <c r="N128" s="1"/>
      <c r="O128" s="1"/>
      <c r="P128" s="1"/>
      <c r="Q128" s="1"/>
      <c r="R128" s="1"/>
      <c r="S128" s="1"/>
      <c r="T128" s="1"/>
      <c r="U128" s="1"/>
      <c r="V128" s="1"/>
      <c r="W128" s="1"/>
      <c r="X128" s="1"/>
      <c r="Y128" s="1"/>
      <c r="Z128" s="1"/>
    </row>
    <row r="129" spans="1:26" ht="28.5" customHeight="1">
      <c r="A129" s="139"/>
      <c r="B129" s="178"/>
      <c r="C129" s="174"/>
      <c r="D129" s="85">
        <v>4</v>
      </c>
      <c r="E129" s="14" t="s">
        <v>285</v>
      </c>
      <c r="F129" s="19" t="s">
        <v>286</v>
      </c>
      <c r="G129" s="19"/>
      <c r="H129" s="16">
        <f t="shared" ref="H129:H131" si="23">130*$J$2</f>
        <v>21450</v>
      </c>
      <c r="I129" s="126"/>
      <c r="J129" s="129"/>
      <c r="K129" s="1"/>
      <c r="L129" s="1"/>
      <c r="M129" s="1"/>
      <c r="N129" s="1"/>
      <c r="O129" s="1"/>
      <c r="P129" s="1"/>
      <c r="Q129" s="1"/>
      <c r="R129" s="1"/>
      <c r="S129" s="1"/>
      <c r="T129" s="1"/>
      <c r="U129" s="1"/>
      <c r="V129" s="1"/>
      <c r="W129" s="1"/>
      <c r="X129" s="1"/>
      <c r="Y129" s="1"/>
      <c r="Z129" s="1"/>
    </row>
    <row r="130" spans="1:26" ht="28.5" customHeight="1">
      <c r="A130" s="139"/>
      <c r="B130" s="178"/>
      <c r="C130" s="174"/>
      <c r="D130" s="85">
        <v>5</v>
      </c>
      <c r="E130" s="14" t="s">
        <v>287</v>
      </c>
      <c r="F130" s="19" t="s">
        <v>183</v>
      </c>
      <c r="G130" s="19"/>
      <c r="H130" s="16">
        <f t="shared" si="23"/>
        <v>21450</v>
      </c>
      <c r="I130" s="126"/>
      <c r="J130" s="129"/>
      <c r="K130" s="1"/>
      <c r="L130" s="1"/>
      <c r="M130" s="1"/>
      <c r="N130" s="1"/>
      <c r="O130" s="1"/>
      <c r="P130" s="1"/>
      <c r="Q130" s="1"/>
      <c r="R130" s="1"/>
      <c r="S130" s="1"/>
      <c r="T130" s="1"/>
      <c r="U130" s="1"/>
      <c r="V130" s="1"/>
      <c r="W130" s="1"/>
      <c r="X130" s="1"/>
      <c r="Y130" s="1"/>
      <c r="Z130" s="1"/>
    </row>
    <row r="131" spans="1:26" ht="28.5" customHeight="1">
      <c r="A131" s="139"/>
      <c r="B131" s="178"/>
      <c r="C131" s="174"/>
      <c r="D131" s="85">
        <v>6</v>
      </c>
      <c r="E131" s="14" t="s">
        <v>249</v>
      </c>
      <c r="F131" s="19" t="s">
        <v>250</v>
      </c>
      <c r="G131" s="19"/>
      <c r="H131" s="16">
        <f t="shared" si="23"/>
        <v>21450</v>
      </c>
      <c r="I131" s="126"/>
      <c r="J131" s="130"/>
      <c r="K131" s="1"/>
      <c r="L131" s="1"/>
      <c r="M131" s="1"/>
      <c r="N131" s="1"/>
      <c r="O131" s="1"/>
      <c r="P131" s="1"/>
      <c r="Q131" s="1"/>
      <c r="R131" s="1"/>
      <c r="S131" s="1"/>
      <c r="T131" s="1"/>
      <c r="U131" s="1"/>
      <c r="V131" s="1"/>
      <c r="W131" s="1"/>
      <c r="X131" s="1"/>
      <c r="Y131" s="1"/>
      <c r="Z131" s="1"/>
    </row>
    <row r="132" spans="1:26" ht="28.5" customHeight="1">
      <c r="A132" s="139"/>
      <c r="B132" s="178"/>
      <c r="C132" s="174"/>
      <c r="D132" s="85">
        <v>7</v>
      </c>
      <c r="E132" s="14" t="s">
        <v>251</v>
      </c>
      <c r="F132" s="19" t="s">
        <v>252</v>
      </c>
      <c r="G132" s="19"/>
      <c r="H132" s="16">
        <f t="shared" ref="H132:H133" si="24">150*$J$2</f>
        <v>24750</v>
      </c>
      <c r="I132" s="126"/>
      <c r="J132" s="134" t="str">
        <f>IF(I134="","",VLOOKUP(I134,D126:H134,3,0))</f>
        <v>アバロン abalone</v>
      </c>
      <c r="K132" s="1"/>
      <c r="L132" s="1"/>
      <c r="M132" s="1"/>
      <c r="N132" s="1"/>
      <c r="O132" s="1"/>
      <c r="P132" s="1"/>
      <c r="Q132" s="1"/>
      <c r="R132" s="1"/>
      <c r="S132" s="1"/>
      <c r="T132" s="1"/>
      <c r="U132" s="1"/>
      <c r="V132" s="1"/>
      <c r="W132" s="1"/>
      <c r="X132" s="1"/>
      <c r="Y132" s="1"/>
      <c r="Z132" s="1"/>
    </row>
    <row r="133" spans="1:26" ht="28.5" customHeight="1">
      <c r="A133" s="139"/>
      <c r="B133" s="178"/>
      <c r="C133" s="174"/>
      <c r="D133" s="85">
        <v>8</v>
      </c>
      <c r="E133" s="14" t="s">
        <v>253</v>
      </c>
      <c r="F133" s="19" t="s">
        <v>288</v>
      </c>
      <c r="G133" s="19"/>
      <c r="H133" s="16">
        <f t="shared" si="24"/>
        <v>24750</v>
      </c>
      <c r="I133" s="127"/>
      <c r="J133" s="135"/>
      <c r="K133" s="1"/>
      <c r="L133" s="1"/>
      <c r="M133" s="1"/>
      <c r="N133" s="1"/>
      <c r="O133" s="1"/>
      <c r="P133" s="1"/>
      <c r="Q133" s="1"/>
      <c r="R133" s="1"/>
      <c r="S133" s="1"/>
      <c r="T133" s="1"/>
      <c r="U133" s="1"/>
      <c r="V133" s="1"/>
      <c r="W133" s="1"/>
      <c r="X133" s="1"/>
      <c r="Y133" s="1"/>
      <c r="Z133" s="1"/>
    </row>
    <row r="134" spans="1:26" ht="28.5" customHeight="1">
      <c r="A134" s="139"/>
      <c r="B134" s="178"/>
      <c r="C134" s="175"/>
      <c r="D134" s="88">
        <v>9</v>
      </c>
      <c r="E134" s="22" t="s">
        <v>255</v>
      </c>
      <c r="F134" s="56" t="s">
        <v>289</v>
      </c>
      <c r="G134" s="56"/>
      <c r="H134" s="25">
        <f>250*$J$2</f>
        <v>41250</v>
      </c>
      <c r="I134" s="26">
        <v>7</v>
      </c>
      <c r="J134" s="27">
        <f>IF(I134="","",VLOOKUP(I134,D126:H134,5,0))</f>
        <v>24750</v>
      </c>
      <c r="K134" s="1"/>
      <c r="L134" s="1"/>
      <c r="M134" s="1"/>
      <c r="N134" s="1"/>
      <c r="O134" s="1"/>
      <c r="P134" s="1"/>
      <c r="Q134" s="1"/>
      <c r="R134" s="1"/>
      <c r="S134" s="1"/>
      <c r="T134" s="1"/>
      <c r="U134" s="1"/>
      <c r="V134" s="1"/>
      <c r="W134" s="1"/>
      <c r="X134" s="1"/>
      <c r="Y134" s="1"/>
      <c r="Z134" s="1"/>
    </row>
    <row r="135" spans="1:26" ht="28.5" customHeight="1">
      <c r="A135" s="139"/>
      <c r="B135" s="178"/>
      <c r="C135" s="173" t="s">
        <v>290</v>
      </c>
      <c r="D135" s="84">
        <v>1</v>
      </c>
      <c r="E135" s="9" t="s">
        <v>291</v>
      </c>
      <c r="F135" s="28" t="s">
        <v>241</v>
      </c>
      <c r="G135" s="28"/>
      <c r="H135" s="12">
        <f>0*$J$2</f>
        <v>0</v>
      </c>
      <c r="I135" s="125" t="s">
        <v>8</v>
      </c>
      <c r="J135" s="180"/>
      <c r="K135" s="1"/>
      <c r="L135" s="1"/>
      <c r="M135" s="1"/>
      <c r="N135" s="1"/>
      <c r="O135" s="1"/>
      <c r="P135" s="1"/>
      <c r="Q135" s="1"/>
      <c r="R135" s="1"/>
      <c r="S135" s="1"/>
      <c r="T135" s="1"/>
      <c r="U135" s="1"/>
      <c r="V135" s="1"/>
      <c r="W135" s="1"/>
      <c r="X135" s="1"/>
      <c r="Y135" s="1"/>
      <c r="Z135" s="1"/>
    </row>
    <row r="136" spans="1:26" ht="28.5" customHeight="1">
      <c r="A136" s="139"/>
      <c r="B136" s="178"/>
      <c r="C136" s="174"/>
      <c r="D136" s="85">
        <v>2</v>
      </c>
      <c r="E136" s="14" t="s">
        <v>292</v>
      </c>
      <c r="F136" s="19" t="s">
        <v>293</v>
      </c>
      <c r="G136" s="19"/>
      <c r="H136" s="16">
        <f>50*$J$2</f>
        <v>8250</v>
      </c>
      <c r="I136" s="126"/>
      <c r="J136" s="129"/>
      <c r="K136" s="1"/>
      <c r="L136" s="1"/>
      <c r="M136" s="1"/>
      <c r="N136" s="1"/>
      <c r="O136" s="1"/>
      <c r="P136" s="1"/>
      <c r="Q136" s="1"/>
      <c r="R136" s="1"/>
      <c r="S136" s="1"/>
      <c r="T136" s="1"/>
      <c r="U136" s="1"/>
      <c r="V136" s="1"/>
      <c r="W136" s="1"/>
      <c r="X136" s="1"/>
      <c r="Y136" s="1"/>
      <c r="Z136" s="1"/>
    </row>
    <row r="137" spans="1:26" ht="28.5" customHeight="1">
      <c r="A137" s="139"/>
      <c r="B137" s="178"/>
      <c r="C137" s="174"/>
      <c r="D137" s="85">
        <v>3</v>
      </c>
      <c r="E137" s="14" t="s">
        <v>294</v>
      </c>
      <c r="F137" s="19" t="s">
        <v>295</v>
      </c>
      <c r="G137" s="19"/>
      <c r="H137" s="16">
        <f>80*$J$2</f>
        <v>13200</v>
      </c>
      <c r="I137" s="126"/>
      <c r="J137" s="129"/>
      <c r="K137" s="1"/>
      <c r="L137" s="1"/>
      <c r="M137" s="1"/>
      <c r="N137" s="1"/>
      <c r="O137" s="1"/>
      <c r="P137" s="1"/>
      <c r="Q137" s="1"/>
      <c r="R137" s="1"/>
      <c r="S137" s="1"/>
      <c r="T137" s="1"/>
      <c r="U137" s="1"/>
      <c r="V137" s="1"/>
      <c r="W137" s="1"/>
      <c r="X137" s="1"/>
      <c r="Y137" s="1"/>
      <c r="Z137" s="1"/>
    </row>
    <row r="138" spans="1:26" ht="28.5" customHeight="1">
      <c r="A138" s="139"/>
      <c r="B138" s="178"/>
      <c r="C138" s="174"/>
      <c r="D138" s="85">
        <v>4</v>
      </c>
      <c r="E138" s="14" t="s">
        <v>296</v>
      </c>
      <c r="F138" s="19" t="s">
        <v>297</v>
      </c>
      <c r="G138" s="19"/>
      <c r="H138" s="16">
        <f>60*$J$2</f>
        <v>9900</v>
      </c>
      <c r="I138" s="126"/>
      <c r="J138" s="129"/>
      <c r="K138" s="1"/>
      <c r="L138" s="1"/>
      <c r="M138" s="1"/>
      <c r="N138" s="1"/>
      <c r="O138" s="1"/>
      <c r="P138" s="1"/>
      <c r="Q138" s="1"/>
      <c r="R138" s="1"/>
      <c r="S138" s="1"/>
      <c r="T138" s="1"/>
      <c r="U138" s="1"/>
      <c r="V138" s="1"/>
      <c r="W138" s="1"/>
      <c r="X138" s="1"/>
      <c r="Y138" s="1"/>
      <c r="Z138" s="1"/>
    </row>
    <row r="139" spans="1:26" ht="28.5" customHeight="1">
      <c r="A139" s="139"/>
      <c r="B139" s="178"/>
      <c r="C139" s="174"/>
      <c r="D139" s="85">
        <v>5</v>
      </c>
      <c r="E139" s="14" t="s">
        <v>298</v>
      </c>
      <c r="F139" s="19" t="s">
        <v>183</v>
      </c>
      <c r="G139" s="19"/>
      <c r="H139" s="16">
        <f t="shared" ref="H139:H140" si="25">70*$J$2</f>
        <v>11550</v>
      </c>
      <c r="I139" s="126"/>
      <c r="J139" s="129"/>
      <c r="K139" s="1"/>
      <c r="L139" s="1"/>
      <c r="M139" s="1"/>
      <c r="N139" s="1"/>
      <c r="O139" s="1"/>
      <c r="P139" s="1"/>
      <c r="Q139" s="1"/>
      <c r="R139" s="1"/>
      <c r="S139" s="1"/>
      <c r="T139" s="1"/>
      <c r="U139" s="1"/>
      <c r="V139" s="1"/>
      <c r="W139" s="1"/>
      <c r="X139" s="1"/>
      <c r="Y139" s="1"/>
      <c r="Z139" s="1"/>
    </row>
    <row r="140" spans="1:26" ht="28.5" customHeight="1">
      <c r="A140" s="139"/>
      <c r="B140" s="178"/>
      <c r="C140" s="174"/>
      <c r="D140" s="85">
        <v>6</v>
      </c>
      <c r="E140" s="14" t="s">
        <v>249</v>
      </c>
      <c r="F140" s="19" t="s">
        <v>250</v>
      </c>
      <c r="G140" s="19"/>
      <c r="H140" s="16">
        <f t="shared" si="25"/>
        <v>11550</v>
      </c>
      <c r="I140" s="126"/>
      <c r="J140" s="129"/>
      <c r="K140" s="1"/>
      <c r="L140" s="1"/>
      <c r="M140" s="1"/>
      <c r="N140" s="1"/>
      <c r="O140" s="1"/>
      <c r="P140" s="1"/>
      <c r="Q140" s="1"/>
      <c r="R140" s="1"/>
      <c r="S140" s="1"/>
      <c r="T140" s="1"/>
      <c r="U140" s="1"/>
      <c r="V140" s="1"/>
      <c r="W140" s="1"/>
      <c r="X140" s="1"/>
      <c r="Y140" s="1"/>
      <c r="Z140" s="1"/>
    </row>
    <row r="141" spans="1:26" ht="28.5" customHeight="1">
      <c r="A141" s="139"/>
      <c r="B141" s="178"/>
      <c r="C141" s="174"/>
      <c r="D141" s="85">
        <v>7</v>
      </c>
      <c r="E141" s="14" t="s">
        <v>251</v>
      </c>
      <c r="F141" s="19" t="s">
        <v>252</v>
      </c>
      <c r="G141" s="19"/>
      <c r="H141" s="16">
        <f t="shared" ref="H141:H142" si="26">80*$J$2</f>
        <v>13200</v>
      </c>
      <c r="I141" s="126"/>
      <c r="J141" s="134" t="str">
        <f>IF(I143="","",VLOOKUP(I143,D135:H143,3,0))</f>
        <v>アバロン abalone</v>
      </c>
      <c r="K141" s="1"/>
      <c r="L141" s="1"/>
      <c r="M141" s="1"/>
      <c r="N141" s="1"/>
      <c r="O141" s="1"/>
      <c r="P141" s="1"/>
      <c r="Q141" s="1"/>
      <c r="R141" s="1"/>
      <c r="S141" s="1"/>
      <c r="T141" s="1"/>
      <c r="U141" s="1"/>
      <c r="V141" s="1"/>
      <c r="W141" s="1"/>
      <c r="X141" s="1"/>
      <c r="Y141" s="1"/>
      <c r="Z141" s="1"/>
    </row>
    <row r="142" spans="1:26" ht="28.5" customHeight="1">
      <c r="A142" s="139"/>
      <c r="B142" s="178"/>
      <c r="C142" s="174"/>
      <c r="D142" s="85">
        <v>8</v>
      </c>
      <c r="E142" s="14" t="s">
        <v>253</v>
      </c>
      <c r="F142" s="19" t="s">
        <v>299</v>
      </c>
      <c r="G142" s="19"/>
      <c r="H142" s="16">
        <f t="shared" si="26"/>
        <v>13200</v>
      </c>
      <c r="I142" s="127"/>
      <c r="J142" s="135"/>
      <c r="K142" s="1"/>
      <c r="L142" s="1"/>
      <c r="M142" s="1"/>
      <c r="N142" s="1"/>
      <c r="O142" s="1"/>
      <c r="P142" s="1"/>
      <c r="Q142" s="1"/>
      <c r="R142" s="1"/>
      <c r="S142" s="1"/>
      <c r="T142" s="1"/>
      <c r="U142" s="1"/>
      <c r="V142" s="1"/>
      <c r="W142" s="1"/>
      <c r="X142" s="1"/>
      <c r="Y142" s="1"/>
      <c r="Z142" s="1"/>
    </row>
    <row r="143" spans="1:26" ht="28.5" customHeight="1">
      <c r="A143" s="135"/>
      <c r="B143" s="179"/>
      <c r="C143" s="175"/>
      <c r="D143" s="88">
        <v>9</v>
      </c>
      <c r="E143" s="22" t="s">
        <v>255</v>
      </c>
      <c r="F143" s="56" t="s">
        <v>300</v>
      </c>
      <c r="G143" s="56"/>
      <c r="H143" s="25">
        <f>130*$J$2</f>
        <v>21450</v>
      </c>
      <c r="I143" s="39">
        <v>7</v>
      </c>
      <c r="J143" s="27">
        <f>IF(I143="","",VLOOKUP(I143,D135:H143,5,0))</f>
        <v>13200</v>
      </c>
      <c r="K143" s="1"/>
      <c r="L143" s="1"/>
      <c r="M143" s="1"/>
      <c r="N143" s="1"/>
      <c r="O143" s="1"/>
      <c r="P143" s="1"/>
      <c r="Q143" s="1"/>
      <c r="R143" s="1"/>
      <c r="S143" s="1"/>
      <c r="T143" s="1"/>
      <c r="U143" s="1"/>
      <c r="V143" s="1"/>
      <c r="W143" s="1"/>
      <c r="X143" s="1"/>
      <c r="Y143" s="1"/>
      <c r="Z143" s="1"/>
    </row>
    <row r="144" spans="1:26" ht="28.5" customHeight="1">
      <c r="A144" s="151">
        <v>15</v>
      </c>
      <c r="B144" s="154" t="s">
        <v>423</v>
      </c>
      <c r="C144" s="145"/>
      <c r="D144" s="8">
        <v>1</v>
      </c>
      <c r="E144" s="9" t="s">
        <v>301</v>
      </c>
      <c r="F144" s="49" t="s">
        <v>302</v>
      </c>
      <c r="G144" s="49"/>
      <c r="H144" s="12">
        <f>50*$J$2</f>
        <v>8250</v>
      </c>
      <c r="I144" s="125" t="s">
        <v>8</v>
      </c>
      <c r="J144" s="128" t="str">
        <f>IF(I147="","",VLOOKUP(I147,D144:H147,3,0))</f>
        <v>510 ゴールド Gold</v>
      </c>
      <c r="K144" s="1"/>
      <c r="L144" s="1"/>
      <c r="M144" s="1"/>
      <c r="N144" s="1"/>
      <c r="O144" s="1"/>
      <c r="P144" s="1"/>
      <c r="Q144" s="1"/>
      <c r="R144" s="1"/>
      <c r="S144" s="1"/>
      <c r="T144" s="1"/>
      <c r="U144" s="1"/>
      <c r="V144" s="1"/>
      <c r="W144" s="1"/>
      <c r="X144" s="1"/>
      <c r="Y144" s="1"/>
      <c r="Z144" s="1"/>
    </row>
    <row r="145" spans="1:26" ht="28.5" customHeight="1">
      <c r="A145" s="139"/>
      <c r="B145" s="155"/>
      <c r="C145" s="147"/>
      <c r="D145" s="13">
        <v>2</v>
      </c>
      <c r="E145" s="14" t="s">
        <v>303</v>
      </c>
      <c r="F145" s="18" t="s">
        <v>304</v>
      </c>
      <c r="G145" s="18"/>
      <c r="H145" s="16">
        <f>90*$J$2</f>
        <v>14850</v>
      </c>
      <c r="I145" s="126"/>
      <c r="J145" s="129"/>
      <c r="K145" s="1"/>
      <c r="L145" s="1"/>
      <c r="M145" s="1"/>
      <c r="N145" s="1"/>
      <c r="O145" s="1"/>
      <c r="P145" s="1"/>
      <c r="Q145" s="1"/>
      <c r="R145" s="1"/>
      <c r="S145" s="1"/>
      <c r="T145" s="1"/>
      <c r="U145" s="1"/>
      <c r="V145" s="1"/>
      <c r="W145" s="1"/>
      <c r="X145" s="1"/>
      <c r="Y145" s="1"/>
      <c r="Z145" s="1"/>
    </row>
    <row r="146" spans="1:26" ht="28.5" customHeight="1">
      <c r="A146" s="139"/>
      <c r="B146" s="155"/>
      <c r="C146" s="147"/>
      <c r="D146" s="13">
        <v>3</v>
      </c>
      <c r="E146" s="14" t="s">
        <v>305</v>
      </c>
      <c r="F146" s="90" t="s">
        <v>306</v>
      </c>
      <c r="G146" s="47"/>
      <c r="H146" s="48">
        <f t="shared" ref="H146:H147" si="27">110*$J$2</f>
        <v>18150</v>
      </c>
      <c r="I146" s="126"/>
      <c r="J146" s="130"/>
      <c r="K146" s="1"/>
      <c r="L146" s="1"/>
      <c r="M146" s="1"/>
      <c r="N146" s="1"/>
      <c r="O146" s="1"/>
      <c r="P146" s="1"/>
      <c r="Q146" s="1"/>
      <c r="R146" s="1"/>
      <c r="S146" s="1"/>
      <c r="T146" s="1"/>
      <c r="U146" s="1"/>
      <c r="V146" s="1"/>
      <c r="W146" s="1"/>
      <c r="X146" s="1"/>
      <c r="Y146" s="1"/>
      <c r="Z146" s="1"/>
    </row>
    <row r="147" spans="1:26" ht="28.5" customHeight="1">
      <c r="A147" s="135"/>
      <c r="B147" s="142"/>
      <c r="C147" s="143"/>
      <c r="D147" s="13">
        <v>4</v>
      </c>
      <c r="E147" s="22" t="s">
        <v>307</v>
      </c>
      <c r="F147" s="24" t="s">
        <v>308</v>
      </c>
      <c r="G147" s="24"/>
      <c r="H147" s="25">
        <f t="shared" si="27"/>
        <v>18150</v>
      </c>
      <c r="I147" s="39">
        <v>4</v>
      </c>
      <c r="J147" s="27">
        <f>IF(I147="","",VLOOKUP(I147,D144:H147,5,0))</f>
        <v>18150</v>
      </c>
      <c r="K147" s="1"/>
      <c r="L147" s="1"/>
      <c r="M147" s="1"/>
      <c r="N147" s="1"/>
      <c r="O147" s="1"/>
      <c r="P147" s="1"/>
      <c r="Q147" s="1"/>
      <c r="R147" s="1"/>
      <c r="S147" s="1"/>
      <c r="T147" s="1"/>
      <c r="U147" s="1"/>
      <c r="V147" s="1"/>
      <c r="W147" s="1"/>
      <c r="X147" s="1"/>
      <c r="Y147" s="1"/>
      <c r="Z147" s="1"/>
    </row>
    <row r="148" spans="1:26" ht="28.5" customHeight="1">
      <c r="A148" s="151">
        <v>16</v>
      </c>
      <c r="B148" s="154" t="s">
        <v>309</v>
      </c>
      <c r="C148" s="145"/>
      <c r="D148" s="8">
        <v>1</v>
      </c>
      <c r="E148" s="9" t="s">
        <v>310</v>
      </c>
      <c r="F148" s="28" t="s">
        <v>311</v>
      </c>
      <c r="G148" s="28"/>
      <c r="H148" s="91">
        <f>250*$J$2</f>
        <v>41250</v>
      </c>
      <c r="I148" s="26">
        <v>2</v>
      </c>
      <c r="J148" s="27">
        <f>IF(I148="","",VLOOKUP(I148,D148:H150,5,0))</f>
        <v>0</v>
      </c>
      <c r="K148" s="1"/>
      <c r="L148" s="1"/>
      <c r="M148" s="1"/>
      <c r="N148" s="1"/>
      <c r="O148" s="1"/>
      <c r="P148" s="1"/>
      <c r="Q148" s="1"/>
      <c r="R148" s="1"/>
      <c r="S148" s="1"/>
      <c r="T148" s="1"/>
      <c r="U148" s="1"/>
      <c r="V148" s="1"/>
      <c r="W148" s="1"/>
      <c r="X148" s="1"/>
      <c r="Y148" s="1"/>
      <c r="Z148" s="1"/>
    </row>
    <row r="149" spans="1:26" ht="28.5" customHeight="1">
      <c r="A149" s="139"/>
      <c r="B149" s="155"/>
      <c r="C149" s="147"/>
      <c r="D149" s="13">
        <v>2</v>
      </c>
      <c r="E149" s="14" t="s">
        <v>312</v>
      </c>
      <c r="F149" s="19" t="s">
        <v>313</v>
      </c>
      <c r="G149" s="19"/>
      <c r="H149" s="16">
        <v>0</v>
      </c>
      <c r="I149" s="92"/>
      <c r="J149" s="44"/>
      <c r="K149" s="1"/>
      <c r="L149" s="1"/>
      <c r="M149" s="1"/>
      <c r="N149" s="1"/>
      <c r="O149" s="1"/>
      <c r="P149" s="1"/>
      <c r="Q149" s="1"/>
      <c r="R149" s="1"/>
      <c r="S149" s="1"/>
      <c r="T149" s="1"/>
      <c r="U149" s="1"/>
      <c r="V149" s="1"/>
      <c r="W149" s="1"/>
      <c r="X149" s="1"/>
      <c r="Y149" s="1"/>
      <c r="Z149" s="1"/>
    </row>
    <row r="150" spans="1:26" ht="28.5" customHeight="1">
      <c r="A150" s="135"/>
      <c r="B150" s="156"/>
      <c r="C150" s="149"/>
      <c r="D150" s="31">
        <v>3</v>
      </c>
      <c r="E150" s="32" t="s">
        <v>314</v>
      </c>
      <c r="F150" s="33" t="s">
        <v>315</v>
      </c>
      <c r="G150" s="33"/>
      <c r="H150" s="48">
        <f>200*$J$2</f>
        <v>33000</v>
      </c>
      <c r="I150" s="26">
        <v>2</v>
      </c>
      <c r="J150" s="36">
        <f>IF(I150="","",VLOOKUP(I150,D148:H150,5,0))</f>
        <v>0</v>
      </c>
      <c r="K150" s="1"/>
      <c r="L150" s="1"/>
      <c r="M150" s="1"/>
      <c r="N150" s="1"/>
      <c r="O150" s="1"/>
      <c r="P150" s="1"/>
      <c r="Q150" s="1"/>
      <c r="R150" s="1"/>
      <c r="S150" s="1"/>
      <c r="T150" s="1"/>
      <c r="U150" s="1"/>
      <c r="V150" s="1"/>
      <c r="W150" s="1"/>
      <c r="X150" s="1"/>
      <c r="Y150" s="1"/>
      <c r="Z150" s="1"/>
    </row>
    <row r="151" spans="1:26" ht="28.5" customHeight="1">
      <c r="A151" s="151">
        <v>17</v>
      </c>
      <c r="B151" s="154" t="s">
        <v>316</v>
      </c>
      <c r="C151" s="145"/>
      <c r="D151" s="8">
        <v>1</v>
      </c>
      <c r="E151" s="9" t="s">
        <v>317</v>
      </c>
      <c r="F151" s="28" t="s">
        <v>318</v>
      </c>
      <c r="G151" s="28"/>
      <c r="H151" s="12">
        <f>0*$J$2</f>
        <v>0</v>
      </c>
      <c r="I151" s="125" t="s">
        <v>8</v>
      </c>
      <c r="J151" s="128"/>
      <c r="K151" s="1"/>
      <c r="L151" s="1"/>
      <c r="M151" s="1"/>
      <c r="N151" s="1"/>
      <c r="O151" s="1"/>
      <c r="P151" s="1"/>
      <c r="Q151" s="1"/>
      <c r="R151" s="1"/>
      <c r="S151" s="1"/>
      <c r="T151" s="1"/>
      <c r="U151" s="1"/>
      <c r="V151" s="1"/>
      <c r="W151" s="1"/>
      <c r="X151" s="1"/>
      <c r="Y151" s="1"/>
      <c r="Z151" s="1"/>
    </row>
    <row r="152" spans="1:26" ht="28.5" customHeight="1">
      <c r="A152" s="139"/>
      <c r="B152" s="155"/>
      <c r="C152" s="147"/>
      <c r="D152" s="13">
        <v>2</v>
      </c>
      <c r="E152" s="14" t="s">
        <v>319</v>
      </c>
      <c r="F152" s="93" t="s">
        <v>320</v>
      </c>
      <c r="G152" s="93"/>
      <c r="H152" s="16">
        <f t="shared" ref="H152:H153" si="28">140*$J$2</f>
        <v>23100</v>
      </c>
      <c r="I152" s="126"/>
      <c r="J152" s="129"/>
      <c r="K152" s="1"/>
      <c r="L152" s="1"/>
      <c r="M152" s="1"/>
      <c r="N152" s="1"/>
      <c r="O152" s="1"/>
      <c r="P152" s="1"/>
      <c r="Q152" s="1"/>
      <c r="R152" s="1"/>
      <c r="S152" s="1"/>
      <c r="T152" s="1"/>
      <c r="U152" s="1"/>
      <c r="V152" s="1"/>
      <c r="W152" s="1"/>
      <c r="X152" s="1"/>
      <c r="Y152" s="1"/>
      <c r="Z152" s="1"/>
    </row>
    <row r="153" spans="1:26" ht="28.5" customHeight="1">
      <c r="A153" s="139"/>
      <c r="B153" s="155"/>
      <c r="C153" s="147"/>
      <c r="D153" s="13">
        <v>3</v>
      </c>
      <c r="E153" s="14" t="s">
        <v>321</v>
      </c>
      <c r="F153" s="19" t="s">
        <v>322</v>
      </c>
      <c r="G153" s="19"/>
      <c r="H153" s="16">
        <f t="shared" si="28"/>
        <v>23100</v>
      </c>
      <c r="I153" s="126"/>
      <c r="J153" s="129"/>
      <c r="K153" s="1"/>
      <c r="L153" s="1"/>
      <c r="M153" s="1"/>
      <c r="N153" s="1"/>
      <c r="O153" s="1"/>
      <c r="P153" s="1"/>
      <c r="Q153" s="1"/>
      <c r="R153" s="1"/>
      <c r="S153" s="1"/>
      <c r="T153" s="1"/>
      <c r="U153" s="1"/>
      <c r="V153" s="1"/>
      <c r="W153" s="1"/>
      <c r="X153" s="1"/>
      <c r="Y153" s="1"/>
      <c r="Z153" s="1"/>
    </row>
    <row r="154" spans="1:26" ht="28.5" customHeight="1">
      <c r="A154" s="139"/>
      <c r="B154" s="155"/>
      <c r="C154" s="147"/>
      <c r="D154" s="13">
        <v>4</v>
      </c>
      <c r="E154" s="14" t="s">
        <v>323</v>
      </c>
      <c r="F154" s="19" t="s">
        <v>324</v>
      </c>
      <c r="G154" s="19"/>
      <c r="H154" s="16">
        <f t="shared" ref="H154:H155" si="29">600*$J$2</f>
        <v>99000</v>
      </c>
      <c r="I154" s="126"/>
      <c r="J154" s="130"/>
      <c r="K154" s="1"/>
      <c r="L154" s="1"/>
      <c r="M154" s="1"/>
      <c r="N154" s="1"/>
      <c r="O154" s="1"/>
      <c r="P154" s="1"/>
      <c r="Q154" s="1"/>
      <c r="R154" s="1"/>
      <c r="S154" s="1"/>
      <c r="T154" s="1"/>
      <c r="U154" s="1"/>
      <c r="V154" s="1"/>
      <c r="W154" s="1"/>
      <c r="X154" s="1"/>
      <c r="Y154" s="1"/>
      <c r="Z154" s="1"/>
    </row>
    <row r="155" spans="1:26" ht="28.5" customHeight="1">
      <c r="A155" s="139"/>
      <c r="B155" s="155"/>
      <c r="C155" s="147"/>
      <c r="D155" s="31">
        <v>5</v>
      </c>
      <c r="E155" s="32" t="s">
        <v>325</v>
      </c>
      <c r="F155" s="33" t="s">
        <v>326</v>
      </c>
      <c r="G155" s="33"/>
      <c r="H155" s="48">
        <f t="shared" si="29"/>
        <v>99000</v>
      </c>
      <c r="I155" s="127"/>
      <c r="J155" s="20" t="str">
        <f>IF(I156="","",VLOOKUP(I156,D151:H156,3,0))</f>
        <v>なし None</v>
      </c>
      <c r="K155" s="1"/>
      <c r="L155" s="1"/>
      <c r="M155" s="1"/>
      <c r="N155" s="1"/>
      <c r="O155" s="1"/>
      <c r="P155" s="1"/>
      <c r="Q155" s="1"/>
      <c r="R155" s="1"/>
      <c r="S155" s="1"/>
      <c r="T155" s="1"/>
      <c r="U155" s="1"/>
      <c r="V155" s="1"/>
      <c r="W155" s="1"/>
      <c r="X155" s="1"/>
      <c r="Y155" s="1"/>
      <c r="Z155" s="1"/>
    </row>
    <row r="156" spans="1:26" ht="28.5" customHeight="1">
      <c r="A156" s="135"/>
      <c r="B156" s="156"/>
      <c r="C156" s="149"/>
      <c r="D156" s="31">
        <v>5</v>
      </c>
      <c r="E156" s="32" t="s">
        <v>327</v>
      </c>
      <c r="F156" s="33" t="s">
        <v>328</v>
      </c>
      <c r="G156" s="33"/>
      <c r="H156" s="48">
        <f>860*$J$2</f>
        <v>141900</v>
      </c>
      <c r="I156" s="35">
        <v>1</v>
      </c>
      <c r="J156" s="36">
        <f>IF(I156="","",VLOOKUP(I156,D151:H156,5,0))</f>
        <v>0</v>
      </c>
      <c r="K156" s="1"/>
      <c r="L156" s="1"/>
      <c r="M156" s="1"/>
      <c r="N156" s="1"/>
      <c r="O156" s="1"/>
      <c r="P156" s="1"/>
      <c r="Q156" s="1"/>
      <c r="R156" s="1"/>
      <c r="S156" s="1"/>
      <c r="T156" s="1"/>
      <c r="U156" s="1"/>
      <c r="V156" s="1"/>
      <c r="W156" s="1"/>
      <c r="X156" s="1"/>
      <c r="Y156" s="1"/>
      <c r="Z156" s="1"/>
    </row>
    <row r="157" spans="1:26" ht="28.5" customHeight="1">
      <c r="A157" s="151">
        <v>18</v>
      </c>
      <c r="B157" s="154" t="s">
        <v>329</v>
      </c>
      <c r="C157" s="145"/>
      <c r="D157" s="8">
        <v>1</v>
      </c>
      <c r="E157" s="94" t="s">
        <v>312</v>
      </c>
      <c r="F157" s="95" t="s">
        <v>313</v>
      </c>
      <c r="G157" s="28"/>
      <c r="H157" s="12">
        <f>0*$J$2</f>
        <v>0</v>
      </c>
      <c r="I157" s="131" t="s">
        <v>8</v>
      </c>
      <c r="J157" s="96"/>
      <c r="K157" s="1"/>
      <c r="L157" s="1"/>
      <c r="M157" s="1"/>
      <c r="N157" s="1"/>
      <c r="O157" s="1"/>
      <c r="P157" s="1"/>
      <c r="Q157" s="1"/>
      <c r="R157" s="1"/>
      <c r="S157" s="1"/>
      <c r="T157" s="1"/>
      <c r="U157" s="1"/>
      <c r="V157" s="1"/>
      <c r="W157" s="1"/>
      <c r="X157" s="1"/>
      <c r="Y157" s="1"/>
      <c r="Z157" s="1"/>
    </row>
    <row r="158" spans="1:26" ht="28.5" customHeight="1">
      <c r="A158" s="139"/>
      <c r="B158" s="155"/>
      <c r="C158" s="147"/>
      <c r="D158" s="13">
        <v>2</v>
      </c>
      <c r="E158" s="97" t="s">
        <v>330</v>
      </c>
      <c r="F158" s="37" t="s">
        <v>331</v>
      </c>
      <c r="G158" s="19"/>
      <c r="H158" s="16">
        <f t="shared" ref="H158:H160" si="30">50*$J$2</f>
        <v>8250</v>
      </c>
      <c r="I158" s="132"/>
      <c r="J158" s="98"/>
      <c r="K158" s="1"/>
      <c r="L158" s="1"/>
      <c r="M158" s="1"/>
      <c r="N158" s="1"/>
      <c r="O158" s="1"/>
      <c r="P158" s="1"/>
      <c r="Q158" s="1"/>
      <c r="R158" s="1"/>
      <c r="S158" s="1"/>
      <c r="T158" s="1"/>
      <c r="U158" s="1"/>
      <c r="V158" s="1"/>
      <c r="W158" s="1"/>
      <c r="X158" s="1"/>
      <c r="Y158" s="1"/>
      <c r="Z158" s="1"/>
    </row>
    <row r="159" spans="1:26" ht="28.5" customHeight="1">
      <c r="A159" s="139"/>
      <c r="B159" s="155"/>
      <c r="C159" s="147"/>
      <c r="D159" s="13">
        <v>3</v>
      </c>
      <c r="E159" s="97" t="s">
        <v>332</v>
      </c>
      <c r="F159" s="37" t="s">
        <v>333</v>
      </c>
      <c r="G159" s="19"/>
      <c r="H159" s="16">
        <f t="shared" si="30"/>
        <v>8250</v>
      </c>
      <c r="I159" s="132"/>
      <c r="J159" s="98"/>
      <c r="K159" s="1"/>
      <c r="L159" s="1"/>
      <c r="M159" s="1"/>
      <c r="N159" s="1"/>
      <c r="O159" s="1"/>
      <c r="P159" s="1"/>
      <c r="Q159" s="1"/>
      <c r="R159" s="1"/>
      <c r="S159" s="1"/>
      <c r="T159" s="1"/>
      <c r="U159" s="1"/>
      <c r="V159" s="1"/>
      <c r="W159" s="1"/>
      <c r="X159" s="1"/>
      <c r="Y159" s="1"/>
      <c r="Z159" s="1"/>
    </row>
    <row r="160" spans="1:26" ht="28.5" customHeight="1">
      <c r="A160" s="139"/>
      <c r="B160" s="155"/>
      <c r="C160" s="147"/>
      <c r="D160" s="13">
        <v>4</v>
      </c>
      <c r="E160" s="97" t="s">
        <v>334</v>
      </c>
      <c r="F160" s="37" t="s">
        <v>335</v>
      </c>
      <c r="G160" s="19"/>
      <c r="H160" s="16">
        <f t="shared" si="30"/>
        <v>8250</v>
      </c>
      <c r="I160" s="132"/>
      <c r="J160" s="98"/>
      <c r="K160" s="1"/>
      <c r="L160" s="1"/>
      <c r="M160" s="1"/>
      <c r="N160" s="1"/>
      <c r="O160" s="1"/>
      <c r="P160" s="1"/>
      <c r="Q160" s="1"/>
      <c r="R160" s="1"/>
      <c r="S160" s="1"/>
      <c r="T160" s="1"/>
      <c r="U160" s="1"/>
      <c r="V160" s="1"/>
      <c r="W160" s="1"/>
      <c r="X160" s="1"/>
      <c r="Y160" s="1"/>
      <c r="Z160" s="1"/>
    </row>
    <row r="161" spans="1:26" ht="28.5" customHeight="1">
      <c r="A161" s="152"/>
      <c r="B161" s="157"/>
      <c r="C161" s="141"/>
      <c r="D161" s="13">
        <v>5</v>
      </c>
      <c r="E161" s="122" t="s">
        <v>424</v>
      </c>
      <c r="F161" s="123" t="s">
        <v>425</v>
      </c>
      <c r="G161" s="19"/>
      <c r="H161" s="16">
        <f>500*$J$2</f>
        <v>82500</v>
      </c>
      <c r="I161" s="132"/>
      <c r="J161" s="98"/>
      <c r="K161" s="1"/>
      <c r="L161" s="1"/>
      <c r="M161" s="1"/>
      <c r="N161" s="1"/>
      <c r="O161" s="1"/>
      <c r="P161" s="1"/>
      <c r="Q161" s="1"/>
      <c r="R161" s="1"/>
      <c r="S161" s="1"/>
      <c r="T161" s="1"/>
      <c r="U161" s="1"/>
      <c r="V161" s="1"/>
      <c r="W161" s="1"/>
      <c r="X161" s="1"/>
      <c r="Y161" s="1"/>
      <c r="Z161" s="1"/>
    </row>
    <row r="162" spans="1:26" ht="28.5" customHeight="1">
      <c r="A162" s="139"/>
      <c r="B162" s="155"/>
      <c r="C162" s="147"/>
      <c r="D162" s="13">
        <v>6</v>
      </c>
      <c r="E162" s="14" t="s">
        <v>336</v>
      </c>
      <c r="F162" s="19" t="s">
        <v>337</v>
      </c>
      <c r="G162" s="19"/>
      <c r="H162" s="16">
        <f>100*$J$2</f>
        <v>16500</v>
      </c>
      <c r="I162" s="132"/>
      <c r="J162" s="98"/>
      <c r="K162" s="1"/>
      <c r="L162" s="1"/>
      <c r="M162" s="1"/>
      <c r="N162" s="1"/>
      <c r="O162" s="1"/>
      <c r="P162" s="1"/>
      <c r="Q162" s="1"/>
      <c r="R162" s="1"/>
      <c r="S162" s="1"/>
      <c r="T162" s="1"/>
      <c r="U162" s="1"/>
      <c r="V162" s="1"/>
      <c r="W162" s="1"/>
      <c r="X162" s="1"/>
      <c r="Y162" s="1"/>
      <c r="Z162" s="1"/>
    </row>
    <row r="163" spans="1:26" ht="28.5" customHeight="1">
      <c r="A163" s="139"/>
      <c r="B163" s="155"/>
      <c r="C163" s="147"/>
      <c r="D163" s="13">
        <v>7</v>
      </c>
      <c r="E163" s="14" t="s">
        <v>338</v>
      </c>
      <c r="F163" s="19" t="s">
        <v>339</v>
      </c>
      <c r="G163" s="19"/>
      <c r="H163" s="16">
        <f>100*$J$2</f>
        <v>16500</v>
      </c>
      <c r="I163" s="132"/>
      <c r="J163" s="98"/>
      <c r="K163" s="1"/>
      <c r="L163" s="1"/>
      <c r="M163" s="1"/>
      <c r="N163" s="1"/>
      <c r="O163" s="1"/>
      <c r="P163" s="1"/>
      <c r="Q163" s="1"/>
      <c r="R163" s="1"/>
      <c r="S163" s="1"/>
      <c r="T163" s="1"/>
      <c r="U163" s="1"/>
      <c r="V163" s="1"/>
      <c r="W163" s="1"/>
      <c r="X163" s="1"/>
      <c r="Y163" s="1"/>
      <c r="Z163" s="1"/>
    </row>
    <row r="164" spans="1:26" ht="28.5" customHeight="1">
      <c r="A164" s="139"/>
      <c r="B164" s="155"/>
      <c r="C164" s="147"/>
      <c r="D164" s="13">
        <v>8</v>
      </c>
      <c r="E164" s="14" t="s">
        <v>340</v>
      </c>
      <c r="F164" s="19" t="s">
        <v>341</v>
      </c>
      <c r="G164" s="19"/>
      <c r="H164" s="16">
        <f>170*$J$2</f>
        <v>28050</v>
      </c>
      <c r="I164" s="132"/>
      <c r="J164" s="98"/>
      <c r="K164" s="1"/>
      <c r="L164" s="1"/>
      <c r="M164" s="1"/>
      <c r="N164" s="1"/>
      <c r="O164" s="1"/>
      <c r="P164" s="1"/>
      <c r="Q164" s="1"/>
      <c r="R164" s="1"/>
      <c r="S164" s="1"/>
      <c r="T164" s="1"/>
      <c r="U164" s="1"/>
      <c r="V164" s="1"/>
      <c r="W164" s="1"/>
      <c r="X164" s="1"/>
      <c r="Y164" s="1"/>
      <c r="Z164" s="1"/>
    </row>
    <row r="165" spans="1:26" ht="28.5" customHeight="1">
      <c r="A165" s="139"/>
      <c r="B165" s="155"/>
      <c r="C165" s="147"/>
      <c r="D165" s="13">
        <v>9</v>
      </c>
      <c r="E165" s="14" t="s">
        <v>342</v>
      </c>
      <c r="F165" s="42" t="s">
        <v>343</v>
      </c>
      <c r="G165" s="42"/>
      <c r="H165" s="16">
        <f>320*$J$2</f>
        <v>52800</v>
      </c>
      <c r="I165" s="132"/>
      <c r="J165" s="98"/>
      <c r="K165" s="1"/>
      <c r="L165" s="1"/>
      <c r="M165" s="1"/>
      <c r="N165" s="1"/>
      <c r="O165" s="1"/>
      <c r="P165" s="1"/>
      <c r="Q165" s="1"/>
      <c r="R165" s="1"/>
      <c r="S165" s="1"/>
      <c r="T165" s="1"/>
      <c r="U165" s="1"/>
      <c r="V165" s="1"/>
      <c r="W165" s="1"/>
      <c r="X165" s="1"/>
      <c r="Y165" s="1"/>
      <c r="Z165" s="1"/>
    </row>
    <row r="166" spans="1:26" ht="28.5" customHeight="1">
      <c r="A166" s="139"/>
      <c r="B166" s="155"/>
      <c r="C166" s="147"/>
      <c r="D166" s="13">
        <v>10</v>
      </c>
      <c r="E166" s="14" t="s">
        <v>344</v>
      </c>
      <c r="F166" s="42" t="s">
        <v>345</v>
      </c>
      <c r="G166" s="42"/>
      <c r="H166" s="16">
        <f>400*$J$2</f>
        <v>66000</v>
      </c>
      <c r="I166" s="132"/>
      <c r="J166" s="98"/>
      <c r="K166" s="1"/>
      <c r="L166" s="1"/>
      <c r="M166" s="1"/>
      <c r="N166" s="1"/>
      <c r="O166" s="1"/>
      <c r="P166" s="1"/>
      <c r="Q166" s="1"/>
      <c r="R166" s="1"/>
      <c r="S166" s="1"/>
      <c r="T166" s="1"/>
      <c r="U166" s="1"/>
      <c r="V166" s="1"/>
      <c r="W166" s="1"/>
      <c r="X166" s="1"/>
      <c r="Y166" s="1"/>
      <c r="Z166" s="1"/>
    </row>
    <row r="167" spans="1:26" ht="28.5" customHeight="1">
      <c r="A167" s="139"/>
      <c r="B167" s="155"/>
      <c r="C167" s="147"/>
      <c r="D167" s="13">
        <v>11</v>
      </c>
      <c r="E167" s="14" t="s">
        <v>346</v>
      </c>
      <c r="F167" s="19" t="s">
        <v>347</v>
      </c>
      <c r="G167" s="19"/>
      <c r="H167" s="16">
        <f>800*$J$2</f>
        <v>132000</v>
      </c>
      <c r="I167" s="132"/>
      <c r="J167" s="98"/>
      <c r="K167" s="1"/>
      <c r="L167" s="1"/>
      <c r="M167" s="1"/>
      <c r="N167" s="1"/>
      <c r="O167" s="1"/>
      <c r="P167" s="1"/>
      <c r="Q167" s="1"/>
      <c r="R167" s="1"/>
      <c r="S167" s="1"/>
      <c r="T167" s="1"/>
      <c r="U167" s="1"/>
      <c r="V167" s="1"/>
      <c r="W167" s="1"/>
      <c r="X167" s="1"/>
      <c r="Y167" s="1"/>
      <c r="Z167" s="1"/>
    </row>
    <row r="168" spans="1:26" ht="28.5" customHeight="1">
      <c r="A168" s="139"/>
      <c r="B168" s="155"/>
      <c r="C168" s="147"/>
      <c r="D168" s="13">
        <v>12</v>
      </c>
      <c r="E168" s="97" t="s">
        <v>348</v>
      </c>
      <c r="F168" s="37" t="s">
        <v>349</v>
      </c>
      <c r="G168" s="19"/>
      <c r="H168" s="16">
        <f>230*$J$2</f>
        <v>37950</v>
      </c>
      <c r="I168" s="132"/>
      <c r="J168" s="98"/>
      <c r="K168" s="1"/>
      <c r="L168" s="1"/>
      <c r="M168" s="1"/>
      <c r="N168" s="1"/>
      <c r="O168" s="1"/>
      <c r="P168" s="1"/>
      <c r="Q168" s="1"/>
      <c r="R168" s="1"/>
      <c r="S168" s="1"/>
      <c r="T168" s="1"/>
      <c r="U168" s="1"/>
      <c r="V168" s="1"/>
      <c r="W168" s="1"/>
      <c r="X168" s="1"/>
      <c r="Y168" s="1"/>
      <c r="Z168" s="1"/>
    </row>
    <row r="169" spans="1:26" ht="28.5" customHeight="1">
      <c r="A169" s="139"/>
      <c r="B169" s="155"/>
      <c r="C169" s="147"/>
      <c r="D169" s="13">
        <v>13</v>
      </c>
      <c r="E169" s="97" t="s">
        <v>350</v>
      </c>
      <c r="F169" s="37" t="s">
        <v>351</v>
      </c>
      <c r="G169" s="19" t="s">
        <v>352</v>
      </c>
      <c r="H169" s="16">
        <f>230*$J$2</f>
        <v>37950</v>
      </c>
      <c r="I169" s="132"/>
      <c r="J169" s="98"/>
      <c r="K169" s="1"/>
      <c r="L169" s="1"/>
      <c r="M169" s="1"/>
      <c r="N169" s="1"/>
      <c r="O169" s="1"/>
      <c r="P169" s="1"/>
      <c r="Q169" s="1"/>
      <c r="R169" s="1"/>
      <c r="S169" s="1"/>
      <c r="T169" s="1"/>
      <c r="U169" s="1"/>
      <c r="V169" s="1"/>
      <c r="W169" s="1"/>
      <c r="X169" s="1"/>
      <c r="Y169" s="1"/>
      <c r="Z169" s="1"/>
    </row>
    <row r="170" spans="1:26" ht="28.5" customHeight="1">
      <c r="A170" s="139"/>
      <c r="B170" s="155"/>
      <c r="C170" s="147"/>
      <c r="D170" s="13">
        <v>14</v>
      </c>
      <c r="E170" s="97" t="s">
        <v>353</v>
      </c>
      <c r="F170" s="99" t="s">
        <v>354</v>
      </c>
      <c r="G170" s="19"/>
      <c r="H170" s="16">
        <f t="shared" ref="H170" si="31">200*$J$2</f>
        <v>33000</v>
      </c>
      <c r="I170" s="132"/>
      <c r="J170" s="98"/>
      <c r="K170" s="1"/>
      <c r="L170" s="1"/>
      <c r="M170" s="1"/>
      <c r="N170" s="1"/>
      <c r="O170" s="1"/>
      <c r="P170" s="1"/>
      <c r="Q170" s="1"/>
      <c r="R170" s="1"/>
      <c r="S170" s="1"/>
      <c r="T170" s="1"/>
      <c r="U170" s="1"/>
      <c r="V170" s="1"/>
      <c r="W170" s="1"/>
      <c r="X170" s="1"/>
      <c r="Y170" s="1"/>
      <c r="Z170" s="1"/>
    </row>
    <row r="171" spans="1:26" ht="28.5" customHeight="1">
      <c r="A171" s="139"/>
      <c r="B171" s="155"/>
      <c r="C171" s="147"/>
      <c r="D171" s="13">
        <v>15</v>
      </c>
      <c r="E171" s="14" t="s">
        <v>355</v>
      </c>
      <c r="F171" s="19" t="s">
        <v>356</v>
      </c>
      <c r="G171" s="19"/>
      <c r="H171" s="16">
        <f>250*$J$2</f>
        <v>41250</v>
      </c>
      <c r="I171" s="132"/>
      <c r="J171" s="134" t="str">
        <f>IF(I173="","",VLOOKUP(I173,D157:H175,3,0))</f>
        <v>RF ロイヤル・フラワー</v>
      </c>
      <c r="K171" s="1"/>
      <c r="L171" s="1"/>
      <c r="M171" s="1"/>
      <c r="N171" s="1"/>
      <c r="O171" s="1"/>
      <c r="P171" s="1"/>
      <c r="Q171" s="1"/>
      <c r="R171" s="1"/>
      <c r="S171" s="1"/>
      <c r="T171" s="1"/>
      <c r="U171" s="1"/>
      <c r="V171" s="1"/>
      <c r="W171" s="1"/>
      <c r="X171" s="1"/>
      <c r="Y171" s="1"/>
      <c r="Z171" s="1"/>
    </row>
    <row r="172" spans="1:26" ht="28.5" customHeight="1">
      <c r="A172" s="139"/>
      <c r="B172" s="155"/>
      <c r="C172" s="147"/>
      <c r="D172" s="13">
        <v>16</v>
      </c>
      <c r="E172" s="14" t="s">
        <v>357</v>
      </c>
      <c r="F172" s="18" t="s">
        <v>358</v>
      </c>
      <c r="G172" s="19"/>
      <c r="H172" s="16">
        <f>230*$J$2</f>
        <v>37950</v>
      </c>
      <c r="I172" s="133"/>
      <c r="J172" s="135"/>
      <c r="K172" s="1"/>
      <c r="L172" s="1"/>
      <c r="M172" s="1"/>
      <c r="N172" s="1"/>
      <c r="O172" s="1"/>
      <c r="P172" s="1"/>
      <c r="Q172" s="1"/>
      <c r="R172" s="1"/>
      <c r="S172" s="1"/>
      <c r="T172" s="1"/>
      <c r="U172" s="1"/>
      <c r="V172" s="1"/>
      <c r="W172" s="1"/>
      <c r="X172" s="1"/>
      <c r="Y172" s="1"/>
      <c r="Z172" s="1"/>
    </row>
    <row r="173" spans="1:26" ht="28.5" customHeight="1">
      <c r="A173" s="135"/>
      <c r="B173" s="142"/>
      <c r="C173" s="143"/>
      <c r="D173" s="21">
        <v>17</v>
      </c>
      <c r="E173" s="22" t="s">
        <v>359</v>
      </c>
      <c r="F173" s="56" t="s">
        <v>360</v>
      </c>
      <c r="G173" s="56"/>
      <c r="H173" s="25">
        <f>250*$J$2</f>
        <v>41250</v>
      </c>
      <c r="I173" s="26">
        <v>5</v>
      </c>
      <c r="J173" s="27">
        <f>IF(I173="","",VLOOKUP(I173,D157:H175,5,0))</f>
        <v>82500</v>
      </c>
      <c r="K173" s="1"/>
      <c r="L173" s="1"/>
      <c r="M173" s="1"/>
      <c r="N173" s="1"/>
      <c r="O173" s="1"/>
      <c r="P173" s="1"/>
      <c r="Q173" s="1"/>
      <c r="R173" s="1"/>
      <c r="S173" s="1"/>
      <c r="T173" s="1"/>
      <c r="U173" s="1"/>
      <c r="V173" s="1"/>
      <c r="W173" s="1"/>
      <c r="X173" s="1"/>
      <c r="Y173" s="1"/>
      <c r="Z173" s="1"/>
    </row>
    <row r="174" spans="1:26" ht="28.5" customHeight="1">
      <c r="A174" s="151">
        <v>19</v>
      </c>
      <c r="B174" s="154" t="s">
        <v>361</v>
      </c>
      <c r="C174" s="145"/>
      <c r="D174" s="40">
        <v>1</v>
      </c>
      <c r="E174" s="94" t="s">
        <v>312</v>
      </c>
      <c r="F174" s="95" t="s">
        <v>313</v>
      </c>
      <c r="G174" s="28"/>
      <c r="H174" s="12">
        <f>0*$J$2</f>
        <v>0</v>
      </c>
      <c r="I174" s="136"/>
      <c r="J174" s="134" t="str">
        <f>IF(I178="","",VLOOKUP(I178,D174:H178,3,0))</f>
        <v>None なし</v>
      </c>
      <c r="K174" s="1"/>
      <c r="L174" s="1"/>
      <c r="M174" s="1"/>
      <c r="N174" s="1"/>
      <c r="O174" s="1"/>
      <c r="P174" s="1"/>
      <c r="Q174" s="1"/>
      <c r="R174" s="1"/>
      <c r="S174" s="1"/>
      <c r="T174" s="1"/>
      <c r="U174" s="1"/>
      <c r="V174" s="1"/>
      <c r="W174" s="1"/>
      <c r="X174" s="1"/>
      <c r="Y174" s="1"/>
      <c r="Z174" s="1"/>
    </row>
    <row r="175" spans="1:26" ht="28.5" customHeight="1">
      <c r="A175" s="139"/>
      <c r="B175" s="155"/>
      <c r="C175" s="147"/>
      <c r="D175" s="40">
        <v>2</v>
      </c>
      <c r="E175" s="14" t="s">
        <v>362</v>
      </c>
      <c r="F175" s="19" t="s">
        <v>363</v>
      </c>
      <c r="G175" s="42"/>
      <c r="H175" s="16">
        <f>250*$J$2</f>
        <v>41250</v>
      </c>
      <c r="I175" s="137"/>
      <c r="J175" s="139"/>
      <c r="K175" s="1"/>
      <c r="L175" s="1"/>
      <c r="M175" s="1"/>
      <c r="N175" s="1"/>
      <c r="O175" s="1"/>
      <c r="P175" s="1"/>
      <c r="Q175" s="1"/>
      <c r="R175" s="1"/>
      <c r="S175" s="1"/>
      <c r="T175" s="1"/>
      <c r="U175" s="1"/>
      <c r="V175" s="1"/>
      <c r="W175" s="1"/>
      <c r="X175" s="1"/>
      <c r="Y175" s="1"/>
      <c r="Z175" s="1"/>
    </row>
    <row r="176" spans="1:26" ht="28.5" customHeight="1">
      <c r="A176" s="139"/>
      <c r="B176" s="155"/>
      <c r="C176" s="147"/>
      <c r="D176" s="40">
        <v>3</v>
      </c>
      <c r="E176" s="14" t="s">
        <v>364</v>
      </c>
      <c r="F176" s="42" t="s">
        <v>365</v>
      </c>
      <c r="G176" s="42"/>
      <c r="H176" s="16">
        <f>150*$J$2</f>
        <v>24750</v>
      </c>
      <c r="I176" s="137"/>
      <c r="J176" s="139"/>
      <c r="K176" s="1"/>
      <c r="L176" s="1"/>
      <c r="M176" s="1"/>
      <c r="N176" s="1"/>
      <c r="O176" s="1"/>
      <c r="P176" s="1"/>
      <c r="Q176" s="1"/>
      <c r="R176" s="1"/>
      <c r="S176" s="1"/>
      <c r="T176" s="1"/>
      <c r="U176" s="1"/>
      <c r="V176" s="1"/>
      <c r="W176" s="1"/>
      <c r="X176" s="1"/>
      <c r="Y176" s="1"/>
      <c r="Z176" s="1"/>
    </row>
    <row r="177" spans="1:26" ht="28.5" customHeight="1">
      <c r="A177" s="139"/>
      <c r="B177" s="155"/>
      <c r="C177" s="147"/>
      <c r="D177" s="40">
        <v>4</v>
      </c>
      <c r="E177" s="100" t="s">
        <v>366</v>
      </c>
      <c r="F177" s="42" t="s">
        <v>367</v>
      </c>
      <c r="G177" s="42"/>
      <c r="H177" s="16">
        <f>280*$J$2</f>
        <v>46200</v>
      </c>
      <c r="I177" s="138"/>
      <c r="J177" s="135"/>
      <c r="K177" s="1"/>
      <c r="L177" s="1"/>
      <c r="M177" s="1"/>
      <c r="N177" s="1"/>
      <c r="O177" s="1"/>
      <c r="P177" s="1"/>
      <c r="Q177" s="1"/>
      <c r="R177" s="1"/>
      <c r="S177" s="1"/>
      <c r="T177" s="1"/>
      <c r="U177" s="1"/>
      <c r="V177" s="1"/>
      <c r="W177" s="1"/>
      <c r="X177" s="1"/>
      <c r="Y177" s="1"/>
      <c r="Z177" s="1"/>
    </row>
    <row r="178" spans="1:26" ht="28.5" customHeight="1">
      <c r="A178" s="135"/>
      <c r="B178" s="142"/>
      <c r="C178" s="143"/>
      <c r="D178" s="40">
        <v>5</v>
      </c>
      <c r="E178" s="100" t="s">
        <v>368</v>
      </c>
      <c r="F178" s="19" t="s">
        <v>369</v>
      </c>
      <c r="G178" s="19"/>
      <c r="H178" s="16">
        <f>360*$J$2</f>
        <v>59400</v>
      </c>
      <c r="I178" s="35">
        <v>1</v>
      </c>
      <c r="J178" s="36">
        <f>IF(I178="","",VLOOKUP(I178,D174:H178,5,0))</f>
        <v>0</v>
      </c>
      <c r="K178" s="1"/>
      <c r="L178" s="1"/>
      <c r="M178" s="1"/>
      <c r="N178" s="1"/>
      <c r="O178" s="1"/>
      <c r="P178" s="1"/>
      <c r="Q178" s="1"/>
      <c r="R178" s="1"/>
      <c r="S178" s="1"/>
      <c r="T178" s="1"/>
      <c r="U178" s="1"/>
      <c r="V178" s="1"/>
      <c r="W178" s="1"/>
      <c r="X178" s="1"/>
      <c r="Y178" s="1"/>
      <c r="Z178" s="1"/>
    </row>
    <row r="179" spans="1:26" ht="28.5" customHeight="1">
      <c r="A179" s="151">
        <v>20</v>
      </c>
      <c r="B179" s="158" t="s">
        <v>426</v>
      </c>
      <c r="C179" s="145"/>
      <c r="D179" s="8">
        <v>1</v>
      </c>
      <c r="E179" s="101" t="s">
        <v>370</v>
      </c>
      <c r="F179" s="28" t="s">
        <v>371</v>
      </c>
      <c r="G179" s="28" t="s">
        <v>372</v>
      </c>
      <c r="H179" s="12">
        <f t="shared" ref="H179:H181" si="32">0*$J$2</f>
        <v>0</v>
      </c>
      <c r="I179" s="159" t="s">
        <v>8</v>
      </c>
      <c r="J179" s="62"/>
      <c r="K179" s="1"/>
      <c r="L179" s="1"/>
      <c r="M179" s="1"/>
      <c r="N179" s="1"/>
      <c r="O179" s="1"/>
      <c r="P179" s="1"/>
      <c r="Q179" s="1"/>
      <c r="R179" s="1"/>
      <c r="S179" s="1"/>
      <c r="T179" s="1"/>
      <c r="U179" s="1"/>
      <c r="V179" s="1"/>
      <c r="W179" s="1"/>
      <c r="X179" s="1"/>
      <c r="Y179" s="1"/>
      <c r="Z179" s="1"/>
    </row>
    <row r="180" spans="1:26" ht="28.5" customHeight="1">
      <c r="A180" s="139"/>
      <c r="B180" s="155"/>
      <c r="C180" s="147"/>
      <c r="D180" s="13">
        <v>2</v>
      </c>
      <c r="E180" s="14" t="s">
        <v>427</v>
      </c>
      <c r="F180" s="19" t="s">
        <v>430</v>
      </c>
      <c r="G180" s="19" t="s">
        <v>373</v>
      </c>
      <c r="H180" s="16">
        <f t="shared" si="32"/>
        <v>0</v>
      </c>
      <c r="I180" s="147"/>
      <c r="J180" s="55"/>
      <c r="K180" s="1"/>
      <c r="L180" s="1"/>
      <c r="M180" s="1"/>
      <c r="N180" s="1"/>
      <c r="O180" s="1"/>
      <c r="P180" s="1"/>
      <c r="Q180" s="1"/>
      <c r="R180" s="1"/>
      <c r="S180" s="1"/>
      <c r="T180" s="1"/>
      <c r="U180" s="1"/>
      <c r="V180" s="1"/>
      <c r="W180" s="1"/>
      <c r="X180" s="1"/>
      <c r="Y180" s="1"/>
      <c r="Z180" s="1"/>
    </row>
    <row r="181" spans="1:26" ht="28.5" customHeight="1">
      <c r="A181" s="139"/>
      <c r="B181" s="155"/>
      <c r="C181" s="147"/>
      <c r="D181" s="13">
        <v>3</v>
      </c>
      <c r="E181" s="14" t="s">
        <v>428</v>
      </c>
      <c r="F181" s="19" t="s">
        <v>429</v>
      </c>
      <c r="G181" s="19" t="s">
        <v>374</v>
      </c>
      <c r="H181" s="16">
        <f t="shared" si="32"/>
        <v>0</v>
      </c>
      <c r="I181" s="147"/>
      <c r="J181" s="55"/>
      <c r="K181" s="1"/>
      <c r="L181" s="1"/>
      <c r="M181" s="1"/>
      <c r="N181" s="1"/>
      <c r="O181" s="1"/>
      <c r="P181" s="1"/>
      <c r="Q181" s="1"/>
      <c r="R181" s="1"/>
      <c r="S181" s="1"/>
      <c r="T181" s="1"/>
      <c r="U181" s="1"/>
      <c r="V181" s="1"/>
      <c r="W181" s="1"/>
      <c r="X181" s="1"/>
      <c r="Y181" s="1"/>
      <c r="Z181" s="1"/>
    </row>
    <row r="182" spans="1:26" ht="28.5" customHeight="1">
      <c r="A182" s="139"/>
      <c r="B182" s="155"/>
      <c r="C182" s="147"/>
      <c r="D182" s="13">
        <v>5</v>
      </c>
      <c r="E182" s="102" t="s">
        <v>432</v>
      </c>
      <c r="F182" s="14" t="s">
        <v>437</v>
      </c>
      <c r="G182" s="19" t="s">
        <v>375</v>
      </c>
      <c r="H182" s="16">
        <f>500*$J$2</f>
        <v>82500</v>
      </c>
      <c r="I182" s="147"/>
      <c r="J182" s="134" t="str">
        <f>IF(I184="","",VLOOKUP(I184,D179:H184,3,0))</f>
        <v>NC Laqcuer  Gloss 
ラッカー つや出し</v>
      </c>
      <c r="K182" s="1"/>
      <c r="L182" s="1"/>
      <c r="M182" s="1"/>
      <c r="N182" s="1"/>
      <c r="O182" s="1"/>
      <c r="P182" s="1"/>
      <c r="Q182" s="1"/>
      <c r="R182" s="1"/>
      <c r="S182" s="1"/>
      <c r="T182" s="1"/>
      <c r="U182" s="1"/>
      <c r="V182" s="1"/>
      <c r="W182" s="1"/>
      <c r="X182" s="1"/>
      <c r="Y182" s="1"/>
      <c r="Z182" s="1"/>
    </row>
    <row r="183" spans="1:26" ht="28.5" customHeight="1">
      <c r="A183" s="139"/>
      <c r="B183" s="155"/>
      <c r="C183" s="147"/>
      <c r="D183" s="13">
        <v>6</v>
      </c>
      <c r="E183" s="102" t="s">
        <v>431</v>
      </c>
      <c r="F183" s="14" t="s">
        <v>436</v>
      </c>
      <c r="G183" s="19" t="s">
        <v>375</v>
      </c>
      <c r="H183" s="16">
        <f>500*$J$2</f>
        <v>82500</v>
      </c>
      <c r="I183" s="143"/>
      <c r="J183" s="135"/>
      <c r="K183" s="1"/>
      <c r="L183" s="1"/>
      <c r="M183" s="1"/>
      <c r="N183" s="1"/>
      <c r="O183" s="1"/>
      <c r="P183" s="1"/>
      <c r="Q183" s="1"/>
      <c r="R183" s="1"/>
      <c r="S183" s="1"/>
      <c r="T183" s="1"/>
      <c r="U183" s="1"/>
      <c r="V183" s="1"/>
      <c r="W183" s="1"/>
      <c r="X183" s="1"/>
      <c r="Y183" s="1"/>
      <c r="Z183" s="1"/>
    </row>
    <row r="184" spans="1:26" ht="28.5" customHeight="1">
      <c r="A184" s="135"/>
      <c r="B184" s="142"/>
      <c r="C184" s="143"/>
      <c r="D184" s="21">
        <v>7</v>
      </c>
      <c r="E184" s="103" t="s">
        <v>433</v>
      </c>
      <c r="F184" s="56" t="s">
        <v>376</v>
      </c>
      <c r="G184" s="56"/>
      <c r="H184" s="25">
        <f>100*$J$2</f>
        <v>16500</v>
      </c>
      <c r="I184" s="39">
        <v>6</v>
      </c>
      <c r="J184" s="27">
        <f>IF(I184="","",VLOOKUP(I184,D179:H184,5,0))</f>
        <v>82500</v>
      </c>
      <c r="K184" s="1"/>
      <c r="L184" s="1"/>
      <c r="M184" s="1"/>
      <c r="N184" s="1"/>
      <c r="O184" s="1"/>
      <c r="P184" s="1"/>
      <c r="Q184" s="1"/>
      <c r="R184" s="1"/>
      <c r="S184" s="1"/>
      <c r="T184" s="1"/>
      <c r="U184" s="1"/>
      <c r="V184" s="1"/>
      <c r="W184" s="1"/>
      <c r="X184" s="1"/>
      <c r="Y184" s="1"/>
      <c r="Z184" s="1"/>
    </row>
    <row r="185" spans="1:26" ht="28.5" customHeight="1">
      <c r="A185" s="151">
        <v>21</v>
      </c>
      <c r="B185" s="140" t="s">
        <v>377</v>
      </c>
      <c r="C185" s="141"/>
      <c r="D185" s="40">
        <v>1</v>
      </c>
      <c r="E185" s="41" t="s">
        <v>378</v>
      </c>
      <c r="F185" s="42" t="s">
        <v>379</v>
      </c>
      <c r="G185" s="42"/>
      <c r="H185" s="43">
        <v>0</v>
      </c>
      <c r="I185" s="50" t="s">
        <v>8</v>
      </c>
      <c r="J185" s="53" t="str">
        <f>IF(I186="","",VLOOKUP(I186,D185:H186,3,0))</f>
        <v>ハードケース Hard cae</v>
      </c>
      <c r="K185" s="1"/>
      <c r="L185" s="1"/>
      <c r="M185" s="1"/>
      <c r="N185" s="1"/>
      <c r="O185" s="1"/>
      <c r="P185" s="1"/>
      <c r="Q185" s="1"/>
      <c r="R185" s="1"/>
      <c r="S185" s="1"/>
      <c r="T185" s="1"/>
      <c r="U185" s="1"/>
      <c r="V185" s="1"/>
      <c r="W185" s="1"/>
      <c r="X185" s="1"/>
      <c r="Y185" s="1"/>
      <c r="Z185" s="1"/>
    </row>
    <row r="186" spans="1:26" ht="28.5" customHeight="1">
      <c r="A186" s="135"/>
      <c r="B186" s="142"/>
      <c r="C186" s="143"/>
      <c r="D186" s="21">
        <v>2</v>
      </c>
      <c r="E186" s="22" t="s">
        <v>380</v>
      </c>
      <c r="F186" s="56" t="s">
        <v>381</v>
      </c>
      <c r="G186" s="56"/>
      <c r="H186" s="57">
        <v>0</v>
      </c>
      <c r="I186" s="26">
        <v>1</v>
      </c>
      <c r="J186" s="27">
        <f>IF(I186="","",VLOOKUP(I186,D185:H186,5,0))</f>
        <v>0</v>
      </c>
      <c r="K186" s="1"/>
      <c r="L186" s="1"/>
      <c r="M186" s="1"/>
      <c r="N186" s="1"/>
      <c r="O186" s="1"/>
      <c r="P186" s="1"/>
      <c r="Q186" s="1"/>
      <c r="R186" s="1"/>
      <c r="S186" s="1"/>
      <c r="T186" s="1"/>
      <c r="U186" s="1"/>
      <c r="V186" s="1"/>
      <c r="W186" s="1"/>
      <c r="X186" s="1"/>
      <c r="Y186" s="1"/>
      <c r="Z186" s="1"/>
    </row>
    <row r="187" spans="1:26" ht="28.5" customHeight="1">
      <c r="A187" s="151">
        <v>22</v>
      </c>
      <c r="B187" s="144" t="s">
        <v>382</v>
      </c>
      <c r="C187" s="145"/>
      <c r="D187" s="8">
        <v>2</v>
      </c>
      <c r="E187" s="9" t="s">
        <v>383</v>
      </c>
      <c r="F187" s="49" t="s">
        <v>383</v>
      </c>
      <c r="G187" s="49" t="s">
        <v>384</v>
      </c>
      <c r="H187" s="12">
        <v>0</v>
      </c>
      <c r="I187" s="125" t="s">
        <v>8</v>
      </c>
      <c r="J187" s="136"/>
      <c r="K187" s="1"/>
      <c r="L187" s="1"/>
      <c r="M187" s="1"/>
      <c r="N187" s="1"/>
      <c r="O187" s="1"/>
      <c r="P187" s="1"/>
      <c r="Q187" s="1"/>
      <c r="R187" s="1"/>
      <c r="S187" s="1"/>
      <c r="T187" s="1"/>
      <c r="U187" s="1"/>
      <c r="V187" s="1"/>
      <c r="W187" s="1"/>
      <c r="X187" s="1"/>
      <c r="Y187" s="1"/>
      <c r="Z187" s="1"/>
    </row>
    <row r="188" spans="1:26" ht="28.5" customHeight="1">
      <c r="A188" s="139"/>
      <c r="B188" s="146"/>
      <c r="C188" s="147"/>
      <c r="D188" s="13">
        <v>3</v>
      </c>
      <c r="E188" s="14" t="s">
        <v>385</v>
      </c>
      <c r="F188" s="18" t="s">
        <v>385</v>
      </c>
      <c r="G188" s="18"/>
      <c r="H188" s="16">
        <v>0</v>
      </c>
      <c r="I188" s="126"/>
      <c r="J188" s="137"/>
      <c r="K188" s="1"/>
      <c r="L188" s="1"/>
      <c r="M188" s="1"/>
      <c r="N188" s="1"/>
      <c r="O188" s="1"/>
      <c r="P188" s="1"/>
      <c r="Q188" s="1"/>
      <c r="R188" s="1"/>
      <c r="S188" s="1"/>
      <c r="T188" s="1"/>
      <c r="U188" s="1"/>
      <c r="V188" s="1"/>
      <c r="W188" s="1"/>
      <c r="X188" s="1"/>
      <c r="Y188" s="1"/>
      <c r="Z188" s="1"/>
    </row>
    <row r="189" spans="1:26" ht="28.5" customHeight="1">
      <c r="A189" s="139"/>
      <c r="B189" s="146"/>
      <c r="C189" s="147"/>
      <c r="D189" s="13">
        <v>4</v>
      </c>
      <c r="E189" s="14" t="s">
        <v>386</v>
      </c>
      <c r="F189" s="18" t="s">
        <v>434</v>
      </c>
      <c r="G189" s="18"/>
      <c r="H189" s="16">
        <v>0</v>
      </c>
      <c r="I189" s="126"/>
      <c r="J189" s="138"/>
      <c r="K189" s="1"/>
      <c r="L189" s="1"/>
      <c r="M189" s="1"/>
      <c r="N189" s="1"/>
      <c r="O189" s="1"/>
      <c r="P189" s="1"/>
      <c r="Q189" s="1"/>
      <c r="R189" s="1"/>
      <c r="S189" s="1"/>
      <c r="T189" s="1"/>
      <c r="U189" s="1"/>
      <c r="V189" s="1"/>
      <c r="W189" s="1"/>
      <c r="X189" s="1"/>
      <c r="Y189" s="1"/>
      <c r="Z189" s="1"/>
    </row>
    <row r="190" spans="1:26" ht="28.5" customHeight="1">
      <c r="A190" s="139"/>
      <c r="B190" s="146"/>
      <c r="C190" s="147"/>
      <c r="D190" s="13">
        <v>5</v>
      </c>
      <c r="E190" s="14" t="s">
        <v>387</v>
      </c>
      <c r="F190" s="18" t="s">
        <v>387</v>
      </c>
      <c r="G190" s="18"/>
      <c r="H190" s="16">
        <v>0</v>
      </c>
      <c r="I190" s="127"/>
      <c r="J190" s="20" t="str">
        <f>IF(I191="","",VLOOKUP(I191,D187:H191,3,0))</f>
        <v>44mm (実質43.5mm）</v>
      </c>
      <c r="K190" s="1"/>
      <c r="L190" s="1"/>
      <c r="M190" s="1"/>
      <c r="N190" s="1"/>
      <c r="O190" s="1"/>
      <c r="P190" s="1"/>
      <c r="Q190" s="1"/>
      <c r="R190" s="1"/>
      <c r="S190" s="1"/>
      <c r="T190" s="1"/>
      <c r="U190" s="1"/>
      <c r="V190" s="1"/>
      <c r="W190" s="1"/>
      <c r="X190" s="1"/>
      <c r="Y190" s="1"/>
      <c r="Z190" s="1"/>
    </row>
    <row r="191" spans="1:26" ht="28.5" customHeight="1">
      <c r="A191" s="135"/>
      <c r="B191" s="148"/>
      <c r="C191" s="149"/>
      <c r="D191" s="31">
        <v>6</v>
      </c>
      <c r="E191" s="32" t="s">
        <v>388</v>
      </c>
      <c r="F191" s="47" t="s">
        <v>388</v>
      </c>
      <c r="G191" s="47"/>
      <c r="H191" s="61">
        <v>0</v>
      </c>
      <c r="I191" s="35">
        <v>4</v>
      </c>
      <c r="J191" s="36">
        <f>IF(I191="","",VLOOKUP(I191,D187:H191,5,0))</f>
        <v>0</v>
      </c>
      <c r="K191" s="1"/>
      <c r="L191" s="1"/>
      <c r="M191" s="1"/>
      <c r="N191" s="1"/>
      <c r="O191" s="1"/>
      <c r="P191" s="1"/>
      <c r="Q191" s="1"/>
      <c r="R191" s="1"/>
      <c r="S191" s="1"/>
      <c r="T191" s="1"/>
      <c r="U191" s="1"/>
      <c r="V191" s="1"/>
      <c r="W191" s="1"/>
      <c r="X191" s="1"/>
      <c r="Y191" s="1"/>
      <c r="Z191" s="1"/>
    </row>
    <row r="192" spans="1:26" ht="28.5" customHeight="1">
      <c r="A192" s="151">
        <v>23</v>
      </c>
      <c r="B192" s="144" t="s">
        <v>389</v>
      </c>
      <c r="C192" s="145"/>
      <c r="D192" s="8">
        <v>1</v>
      </c>
      <c r="E192" s="29" t="s">
        <v>390</v>
      </c>
      <c r="F192" s="28"/>
      <c r="G192" s="28"/>
      <c r="H192" s="12">
        <f t="shared" ref="H192:H193" si="33">500*$J$2</f>
        <v>82500</v>
      </c>
      <c r="I192" s="104">
        <v>8</v>
      </c>
      <c r="J192" s="27">
        <f t="shared" ref="J192:J199" si="34">IF(I192="","",VLOOKUP(I192,$D$192:$H$199,5,0))</f>
        <v>0</v>
      </c>
      <c r="K192" s="1"/>
      <c r="L192" s="1"/>
      <c r="M192" s="1"/>
      <c r="N192" s="1"/>
      <c r="O192" s="1"/>
      <c r="P192" s="1"/>
      <c r="Q192" s="1"/>
      <c r="R192" s="1"/>
      <c r="S192" s="1"/>
      <c r="T192" s="1"/>
      <c r="U192" s="1"/>
      <c r="V192" s="1"/>
      <c r="W192" s="1"/>
      <c r="X192" s="1"/>
      <c r="Y192" s="1"/>
      <c r="Z192" s="1"/>
    </row>
    <row r="193" spans="1:26" ht="28.5" customHeight="1">
      <c r="A193" s="139"/>
      <c r="B193" s="146"/>
      <c r="C193" s="147"/>
      <c r="D193" s="13">
        <v>2</v>
      </c>
      <c r="E193" s="105" t="s">
        <v>391</v>
      </c>
      <c r="F193" s="42"/>
      <c r="G193" s="42"/>
      <c r="H193" s="16">
        <f t="shared" si="33"/>
        <v>82500</v>
      </c>
      <c r="I193" s="104">
        <v>8</v>
      </c>
      <c r="J193" s="27">
        <f t="shared" si="34"/>
        <v>0</v>
      </c>
      <c r="K193" s="1"/>
      <c r="L193" s="1"/>
      <c r="M193" s="1"/>
      <c r="N193" s="1"/>
      <c r="O193" s="1"/>
      <c r="P193" s="1"/>
      <c r="Q193" s="1"/>
      <c r="R193" s="1"/>
      <c r="S193" s="1"/>
      <c r="T193" s="1"/>
      <c r="U193" s="1"/>
      <c r="V193" s="1"/>
      <c r="W193" s="1"/>
      <c r="X193" s="1"/>
      <c r="Y193" s="1"/>
      <c r="Z193" s="1"/>
    </row>
    <row r="194" spans="1:26" ht="28.5" customHeight="1">
      <c r="A194" s="139"/>
      <c r="B194" s="146"/>
      <c r="C194" s="147"/>
      <c r="D194" s="13">
        <v>3</v>
      </c>
      <c r="E194" s="124" t="s">
        <v>392</v>
      </c>
      <c r="F194" s="42"/>
      <c r="G194" s="42"/>
      <c r="H194" s="16">
        <f>1000*$J$2</f>
        <v>165000</v>
      </c>
      <c r="I194" s="104">
        <v>3</v>
      </c>
      <c r="J194" s="27">
        <f t="shared" si="34"/>
        <v>165000</v>
      </c>
      <c r="K194" s="1"/>
      <c r="L194" s="1"/>
      <c r="M194" s="1"/>
      <c r="N194" s="1"/>
      <c r="O194" s="1"/>
      <c r="P194" s="1"/>
      <c r="Q194" s="1"/>
      <c r="R194" s="1"/>
      <c r="S194" s="1"/>
      <c r="T194" s="1"/>
      <c r="U194" s="1"/>
      <c r="V194" s="1"/>
      <c r="W194" s="1"/>
      <c r="X194" s="1"/>
      <c r="Y194" s="1"/>
      <c r="Z194" s="1"/>
    </row>
    <row r="195" spans="1:26" ht="28.5" customHeight="1">
      <c r="A195" s="139"/>
      <c r="B195" s="146"/>
      <c r="C195" s="147"/>
      <c r="D195" s="13">
        <v>4</v>
      </c>
      <c r="E195" s="124"/>
      <c r="F195" s="42"/>
      <c r="G195" s="42"/>
      <c r="H195" s="16"/>
      <c r="I195" s="104">
        <v>8</v>
      </c>
      <c r="J195" s="27">
        <f t="shared" si="34"/>
        <v>0</v>
      </c>
      <c r="K195" s="1"/>
      <c r="L195" s="1"/>
      <c r="M195" s="1"/>
      <c r="N195" s="1"/>
      <c r="O195" s="1"/>
      <c r="P195" s="1"/>
      <c r="Q195" s="1"/>
      <c r="R195" s="1"/>
      <c r="S195" s="1"/>
      <c r="T195" s="1"/>
      <c r="U195" s="1"/>
      <c r="V195" s="1"/>
      <c r="W195" s="1"/>
      <c r="X195" s="1"/>
      <c r="Y195" s="1"/>
      <c r="Z195" s="1"/>
    </row>
    <row r="196" spans="1:26" ht="28.5" customHeight="1">
      <c r="A196" s="139"/>
      <c r="B196" s="146"/>
      <c r="C196" s="147"/>
      <c r="D196" s="13">
        <v>5</v>
      </c>
      <c r="E196" s="124" t="s">
        <v>393</v>
      </c>
      <c r="F196" s="42"/>
      <c r="G196" s="42"/>
      <c r="H196" s="16">
        <f>30*$J$2</f>
        <v>4950</v>
      </c>
      <c r="I196" s="104">
        <v>5</v>
      </c>
      <c r="J196" s="27">
        <f t="shared" si="34"/>
        <v>4950</v>
      </c>
      <c r="K196" s="1"/>
      <c r="L196" s="1"/>
      <c r="M196" s="1"/>
      <c r="N196" s="1"/>
      <c r="O196" s="1"/>
      <c r="P196" s="1"/>
      <c r="Q196" s="1"/>
      <c r="R196" s="1"/>
      <c r="S196" s="1"/>
      <c r="T196" s="1"/>
      <c r="U196" s="1"/>
      <c r="V196" s="1"/>
      <c r="W196" s="1"/>
      <c r="X196" s="1"/>
      <c r="Y196" s="1"/>
      <c r="Z196" s="1"/>
    </row>
    <row r="197" spans="1:26" ht="28.5" customHeight="1">
      <c r="A197" s="139"/>
      <c r="B197" s="146"/>
      <c r="C197" s="147"/>
      <c r="D197" s="13">
        <v>6</v>
      </c>
      <c r="E197" s="19"/>
      <c r="F197" s="18"/>
      <c r="G197" s="18"/>
      <c r="H197" s="106"/>
      <c r="I197" s="104">
        <v>8</v>
      </c>
      <c r="J197" s="27">
        <f t="shared" si="34"/>
        <v>0</v>
      </c>
      <c r="K197" s="1"/>
      <c r="L197" s="1"/>
      <c r="M197" s="1"/>
      <c r="N197" s="1"/>
      <c r="O197" s="1"/>
      <c r="P197" s="1"/>
      <c r="Q197" s="1"/>
      <c r="R197" s="1"/>
      <c r="S197" s="1"/>
      <c r="T197" s="1"/>
      <c r="U197" s="1"/>
      <c r="V197" s="1"/>
      <c r="W197" s="1"/>
      <c r="X197" s="1"/>
      <c r="Y197" s="1"/>
      <c r="Z197" s="1"/>
    </row>
    <row r="198" spans="1:26" ht="28.5" customHeight="1">
      <c r="A198" s="139"/>
      <c r="B198" s="146"/>
      <c r="C198" s="147"/>
      <c r="D198" s="13">
        <v>7</v>
      </c>
      <c r="E198" s="19" t="s">
        <v>394</v>
      </c>
      <c r="F198" s="18" t="s">
        <v>395</v>
      </c>
      <c r="G198" s="18"/>
      <c r="H198" s="106">
        <v>50000</v>
      </c>
      <c r="I198" s="104">
        <v>8</v>
      </c>
      <c r="J198" s="27">
        <f t="shared" si="34"/>
        <v>0</v>
      </c>
      <c r="K198" s="1"/>
      <c r="L198" s="1"/>
      <c r="M198" s="1"/>
      <c r="N198" s="1"/>
      <c r="O198" s="1"/>
      <c r="P198" s="1"/>
      <c r="Q198" s="1"/>
      <c r="R198" s="1"/>
      <c r="S198" s="1"/>
      <c r="T198" s="1"/>
      <c r="U198" s="1"/>
      <c r="V198" s="1"/>
      <c r="W198" s="1"/>
      <c r="X198" s="1"/>
      <c r="Y198" s="1"/>
      <c r="Z198" s="1"/>
    </row>
    <row r="199" spans="1:26" ht="28.5" customHeight="1">
      <c r="A199" s="135"/>
      <c r="B199" s="150"/>
      <c r="C199" s="143"/>
      <c r="D199" s="40">
        <v>8</v>
      </c>
      <c r="E199" s="107" t="s">
        <v>396</v>
      </c>
      <c r="F199" s="24"/>
      <c r="G199" s="24"/>
      <c r="H199" s="25"/>
      <c r="I199" s="104">
        <v>8</v>
      </c>
      <c r="J199" s="27">
        <f t="shared" si="34"/>
        <v>0</v>
      </c>
      <c r="K199" s="1"/>
      <c r="L199" s="1"/>
      <c r="M199" s="1"/>
      <c r="N199" s="1"/>
      <c r="O199" s="1"/>
      <c r="P199" s="1"/>
      <c r="Q199" s="1"/>
      <c r="R199" s="1"/>
      <c r="S199" s="1"/>
      <c r="T199" s="1"/>
      <c r="U199" s="1"/>
      <c r="V199" s="1"/>
      <c r="W199" s="1"/>
      <c r="X199" s="1"/>
      <c r="Y199" s="1"/>
      <c r="Z199" s="1"/>
    </row>
    <row r="200" spans="1:26" ht="54.75" customHeight="1">
      <c r="A200" s="1"/>
      <c r="B200" s="1"/>
      <c r="C200" s="1"/>
      <c r="D200" s="1"/>
      <c r="E200" s="1"/>
      <c r="F200" s="1"/>
      <c r="G200" s="1"/>
      <c r="H200" s="108" t="s">
        <v>397</v>
      </c>
      <c r="I200" s="109"/>
      <c r="J200" s="110">
        <f>SUM(J8:J199)</f>
        <v>1374450</v>
      </c>
      <c r="K200" s="1"/>
      <c r="L200" s="1"/>
      <c r="M200" s="1"/>
      <c r="N200" s="1"/>
      <c r="O200" s="1"/>
      <c r="P200" s="1"/>
      <c r="Q200" s="1"/>
      <c r="R200" s="1"/>
      <c r="S200" s="1"/>
      <c r="T200" s="1"/>
      <c r="U200" s="1"/>
      <c r="V200" s="1"/>
      <c r="W200" s="1"/>
      <c r="X200" s="1"/>
      <c r="Y200" s="1"/>
      <c r="Z200" s="1"/>
    </row>
    <row r="201" spans="1:26" ht="54.75" customHeight="1">
      <c r="A201" s="1"/>
      <c r="B201" s="1"/>
      <c r="C201" s="1"/>
      <c r="D201" s="1"/>
      <c r="E201" s="1"/>
      <c r="F201" s="1"/>
      <c r="G201" s="1"/>
      <c r="H201" s="111" t="s">
        <v>398</v>
      </c>
      <c r="I201" s="112" t="s">
        <v>399</v>
      </c>
      <c r="J201" s="113">
        <f>ROUNDDOWN(J200,-3)</f>
        <v>1374000</v>
      </c>
      <c r="K201" s="1"/>
      <c r="L201" s="1"/>
      <c r="M201" s="1"/>
      <c r="N201" s="1"/>
      <c r="O201" s="1"/>
      <c r="P201" s="1"/>
      <c r="Q201" s="1"/>
      <c r="R201" s="1"/>
      <c r="S201" s="1"/>
      <c r="T201" s="1"/>
      <c r="U201" s="1"/>
      <c r="V201" s="1"/>
      <c r="W201" s="1"/>
      <c r="X201" s="1"/>
      <c r="Y201" s="1"/>
      <c r="Z201" s="1"/>
    </row>
    <row r="202" spans="1:26" ht="51.75" customHeight="1">
      <c r="A202" s="1"/>
      <c r="B202" s="1"/>
      <c r="C202" s="1"/>
      <c r="D202" s="1"/>
      <c r="E202" s="1" t="s">
        <v>400</v>
      </c>
      <c r="F202" s="1"/>
      <c r="G202" s="1"/>
      <c r="H202" s="114" t="s">
        <v>401</v>
      </c>
      <c r="I202" s="1"/>
      <c r="J202" s="111">
        <f>J201*0.1</f>
        <v>137400</v>
      </c>
      <c r="K202" s="1"/>
      <c r="L202" s="1"/>
      <c r="M202" s="1"/>
      <c r="N202" s="1"/>
      <c r="O202" s="1"/>
      <c r="P202" s="1"/>
      <c r="Q202" s="1"/>
      <c r="R202" s="1"/>
      <c r="S202" s="1"/>
      <c r="T202" s="1"/>
      <c r="U202" s="1"/>
      <c r="V202" s="1"/>
      <c r="W202" s="1"/>
      <c r="X202" s="1"/>
      <c r="Y202" s="1"/>
      <c r="Z202" s="1"/>
    </row>
    <row r="203" spans="1:26" ht="57.75" customHeight="1">
      <c r="A203" s="1"/>
      <c r="B203" s="1"/>
      <c r="C203" s="1"/>
      <c r="D203" s="1"/>
      <c r="E203" s="1"/>
      <c r="F203" s="1"/>
      <c r="G203" s="1"/>
      <c r="H203" s="111" t="s">
        <v>402</v>
      </c>
      <c r="I203" s="112" t="s">
        <v>403</v>
      </c>
      <c r="J203" s="113">
        <f>J201+J202</f>
        <v>1511400</v>
      </c>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15"/>
      <c r="K204" s="1"/>
      <c r="L204" s="1"/>
      <c r="M204" s="1"/>
      <c r="N204" s="1"/>
      <c r="O204" s="1"/>
      <c r="P204" s="1"/>
      <c r="Q204" s="1"/>
      <c r="R204" s="1"/>
      <c r="S204" s="1"/>
      <c r="T204" s="1"/>
      <c r="U204" s="1"/>
      <c r="V204" s="1"/>
      <c r="W204" s="1"/>
      <c r="X204" s="1"/>
      <c r="Y204" s="1"/>
      <c r="Z204" s="1"/>
    </row>
    <row r="205" spans="1:26" ht="28.5" customHeight="1">
      <c r="A205" s="1"/>
      <c r="B205" s="1"/>
      <c r="C205" s="1"/>
      <c r="D205" s="1"/>
      <c r="E205" s="1"/>
      <c r="F205" s="1"/>
      <c r="G205" s="1"/>
      <c r="H205" s="1"/>
      <c r="I205" s="1"/>
      <c r="J205" s="115"/>
      <c r="K205" s="1"/>
      <c r="L205" s="1"/>
      <c r="M205" s="1"/>
      <c r="N205" s="1"/>
      <c r="O205" s="1"/>
      <c r="P205" s="1"/>
      <c r="Q205" s="1"/>
      <c r="R205" s="1"/>
      <c r="S205" s="1"/>
      <c r="T205" s="1"/>
      <c r="U205" s="1"/>
      <c r="V205" s="1"/>
      <c r="W205" s="1"/>
      <c r="X205" s="1"/>
      <c r="Y205" s="1"/>
      <c r="Z205" s="1"/>
    </row>
    <row r="206" spans="1:26" ht="28.5" customHeight="1">
      <c r="A206" s="1"/>
      <c r="B206" s="1"/>
      <c r="C206" s="1"/>
      <c r="D206" s="1"/>
      <c r="E206" s="1"/>
      <c r="F206" s="1"/>
      <c r="G206" s="1"/>
      <c r="H206" s="1"/>
      <c r="I206" s="1"/>
      <c r="J206" s="115"/>
      <c r="K206" s="1"/>
      <c r="L206" s="1"/>
      <c r="M206" s="1"/>
      <c r="N206" s="1"/>
      <c r="O206" s="1"/>
      <c r="P206" s="1"/>
      <c r="Q206" s="1"/>
      <c r="R206" s="1"/>
      <c r="S206" s="1"/>
      <c r="T206" s="1"/>
      <c r="U206" s="1"/>
      <c r="V206" s="1"/>
      <c r="W206" s="1"/>
      <c r="X206" s="1"/>
      <c r="Y206" s="1"/>
      <c r="Z206" s="1"/>
    </row>
    <row r="207" spans="1:26" ht="28.5" customHeight="1">
      <c r="A207" s="1"/>
      <c r="B207" s="1"/>
      <c r="C207" s="1"/>
      <c r="D207" s="1"/>
      <c r="E207" s="1"/>
      <c r="F207" s="1"/>
      <c r="G207" s="1"/>
      <c r="H207" s="1"/>
      <c r="I207" s="1"/>
      <c r="J207" s="115"/>
      <c r="K207" s="1"/>
      <c r="L207" s="1"/>
      <c r="M207" s="1"/>
      <c r="N207" s="1"/>
      <c r="O207" s="1"/>
      <c r="P207" s="1"/>
      <c r="Q207" s="1"/>
      <c r="R207" s="1"/>
      <c r="S207" s="1"/>
      <c r="T207" s="1"/>
      <c r="U207" s="1"/>
      <c r="V207" s="1"/>
      <c r="W207" s="1"/>
      <c r="X207" s="1"/>
      <c r="Y207" s="1"/>
      <c r="Z207" s="1"/>
    </row>
    <row r="208" spans="1:26" ht="28.5" customHeight="1">
      <c r="A208" s="1"/>
      <c r="B208" s="1"/>
      <c r="C208" s="1"/>
      <c r="D208" s="1"/>
      <c r="E208" s="1"/>
      <c r="F208" s="1"/>
      <c r="G208" s="1"/>
      <c r="H208" s="1"/>
      <c r="I208" s="1"/>
      <c r="J208" s="115"/>
      <c r="K208" s="1"/>
      <c r="L208" s="1"/>
      <c r="M208" s="1"/>
      <c r="N208" s="1"/>
      <c r="O208" s="1"/>
      <c r="P208" s="1"/>
      <c r="Q208" s="1"/>
      <c r="R208" s="1"/>
      <c r="S208" s="1"/>
      <c r="T208" s="1"/>
      <c r="U208" s="1"/>
      <c r="V208" s="1"/>
      <c r="W208" s="1"/>
      <c r="X208" s="1"/>
      <c r="Y208" s="1"/>
      <c r="Z208" s="1"/>
    </row>
    <row r="209" spans="1:26" ht="28.5" customHeight="1">
      <c r="A209" s="1"/>
      <c r="B209" s="1"/>
      <c r="C209" s="1"/>
      <c r="D209" s="1"/>
      <c r="E209" s="1"/>
      <c r="F209" s="1"/>
      <c r="G209" s="1"/>
      <c r="H209" s="1"/>
      <c r="I209" s="1"/>
      <c r="J209" s="115"/>
      <c r="K209" s="1"/>
      <c r="L209" s="1"/>
      <c r="M209" s="1"/>
      <c r="N209" s="1"/>
      <c r="O209" s="1"/>
      <c r="P209" s="1"/>
      <c r="Q209" s="1"/>
      <c r="R209" s="1"/>
      <c r="S209" s="1"/>
      <c r="T209" s="1"/>
      <c r="U209" s="1"/>
      <c r="V209" s="1"/>
      <c r="W209" s="1"/>
      <c r="X209" s="1"/>
      <c r="Y209" s="1"/>
      <c r="Z209" s="1"/>
    </row>
    <row r="210" spans="1:26" ht="28.5" customHeight="1">
      <c r="A210" s="1"/>
      <c r="B210" s="1"/>
      <c r="C210" s="1"/>
      <c r="D210" s="1"/>
      <c r="E210" s="1"/>
      <c r="F210" s="1"/>
      <c r="G210" s="1"/>
      <c r="H210" s="1"/>
      <c r="I210" s="1"/>
      <c r="J210" s="115"/>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15"/>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15"/>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15"/>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15"/>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15"/>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15"/>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15"/>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15"/>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15"/>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15"/>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15"/>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15"/>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15"/>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15"/>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15"/>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15"/>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15"/>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15"/>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15"/>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15"/>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15"/>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15"/>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15"/>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15"/>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15"/>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15"/>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15"/>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15"/>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15"/>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15"/>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15"/>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15"/>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15"/>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15"/>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15"/>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15"/>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15"/>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15"/>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15"/>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15"/>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15"/>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15"/>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15"/>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15"/>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15"/>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15"/>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15"/>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15"/>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15"/>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15"/>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15"/>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15"/>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15"/>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15"/>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15"/>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15"/>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15"/>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15"/>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15"/>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15"/>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15"/>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15"/>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15"/>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15"/>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15"/>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15"/>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15"/>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15"/>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15"/>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15"/>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15"/>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15"/>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15"/>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15"/>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15"/>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15"/>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15"/>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15"/>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15"/>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15"/>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15"/>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15"/>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15"/>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15"/>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15"/>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15"/>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15"/>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15"/>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15"/>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15"/>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15"/>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15"/>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15"/>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15"/>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15"/>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15"/>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15"/>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15"/>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15"/>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15"/>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15"/>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15"/>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15"/>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15"/>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15"/>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15"/>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15"/>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15"/>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15"/>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15"/>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15"/>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15"/>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15"/>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15"/>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15"/>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15"/>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15"/>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15"/>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15"/>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15"/>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15"/>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15"/>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15"/>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15"/>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15"/>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15"/>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15"/>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15"/>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15"/>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15"/>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15"/>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15"/>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15"/>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15"/>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15"/>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15"/>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15"/>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15"/>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15"/>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15"/>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15"/>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15"/>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15"/>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15"/>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15"/>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15"/>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15"/>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15"/>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15"/>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15"/>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15"/>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15"/>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15"/>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15"/>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15"/>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15"/>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15"/>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15"/>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15"/>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15"/>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15"/>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15"/>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15"/>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15"/>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15"/>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15"/>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15"/>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15"/>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15"/>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15"/>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15"/>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15"/>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15"/>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15"/>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15"/>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15"/>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15"/>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15"/>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15"/>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15"/>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15"/>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15"/>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15"/>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15"/>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15"/>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15"/>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15"/>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15"/>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15"/>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15"/>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15"/>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15"/>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15"/>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15"/>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15"/>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15"/>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15"/>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15"/>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15"/>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15"/>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15"/>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15"/>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15"/>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15"/>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15"/>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15"/>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15"/>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15"/>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15"/>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15"/>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15"/>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15"/>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15"/>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15"/>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15"/>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15"/>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15"/>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15"/>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15"/>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15"/>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15"/>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15"/>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15"/>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15"/>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15"/>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15"/>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15"/>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15"/>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15"/>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15"/>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15"/>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15"/>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15"/>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15"/>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15"/>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15"/>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15"/>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15"/>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15"/>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15"/>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15"/>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15"/>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15"/>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15"/>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15"/>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15"/>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15"/>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15"/>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15"/>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15"/>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15"/>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15"/>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15"/>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15"/>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15"/>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15"/>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15"/>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15"/>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15"/>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15"/>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15"/>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15"/>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15"/>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15"/>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15"/>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15"/>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15"/>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15"/>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15"/>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15"/>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15"/>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15"/>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15"/>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15"/>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15"/>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15"/>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15"/>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15"/>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15"/>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15"/>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15"/>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15"/>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15"/>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15"/>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15"/>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15"/>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15"/>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15"/>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15"/>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15"/>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15"/>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15"/>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15"/>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15"/>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15"/>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15"/>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15"/>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15"/>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15"/>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15"/>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15"/>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15"/>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15"/>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15"/>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15"/>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15"/>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15"/>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15"/>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15"/>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15"/>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15"/>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15"/>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15"/>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15"/>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15"/>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15"/>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15"/>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15"/>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15"/>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15"/>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15"/>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15"/>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15"/>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15"/>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15"/>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15"/>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15"/>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15"/>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15"/>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15"/>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15"/>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15"/>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15"/>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15"/>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15"/>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15"/>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15"/>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15"/>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15"/>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15"/>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15"/>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15"/>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15"/>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15"/>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15"/>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15"/>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15"/>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15"/>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15"/>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15"/>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15"/>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15"/>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15"/>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15"/>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15"/>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15"/>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15"/>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15"/>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15"/>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15"/>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15"/>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15"/>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15"/>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15"/>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15"/>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15"/>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15"/>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15"/>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15"/>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15"/>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15"/>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15"/>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15"/>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15"/>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15"/>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15"/>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15"/>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15"/>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15"/>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15"/>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15"/>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15"/>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15"/>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15"/>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15"/>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15"/>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15"/>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15"/>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15"/>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15"/>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15"/>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15"/>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15"/>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15"/>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15"/>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15"/>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15"/>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15"/>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15"/>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15"/>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15"/>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15"/>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15"/>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15"/>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15"/>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15"/>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15"/>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15"/>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15"/>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15"/>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15"/>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15"/>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15"/>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15"/>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15"/>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15"/>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15"/>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15"/>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15"/>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15"/>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15"/>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15"/>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15"/>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15"/>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15"/>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15"/>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15"/>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15"/>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15"/>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15"/>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15"/>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15"/>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15"/>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15"/>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15"/>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15"/>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15"/>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15"/>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15"/>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15"/>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15"/>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15"/>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15"/>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15"/>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15"/>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15"/>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15"/>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15"/>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15"/>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15"/>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15"/>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15"/>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15"/>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15"/>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15"/>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15"/>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15"/>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15"/>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15"/>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15"/>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15"/>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15"/>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15"/>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15"/>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15"/>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15"/>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15"/>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15"/>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15"/>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15"/>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15"/>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15"/>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15"/>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15"/>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15"/>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15"/>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15"/>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15"/>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15"/>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15"/>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15"/>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15"/>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15"/>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15"/>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15"/>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15"/>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15"/>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15"/>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15"/>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15"/>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15"/>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15"/>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15"/>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15"/>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15"/>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15"/>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15"/>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15"/>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15"/>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15"/>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15"/>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15"/>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15"/>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15"/>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15"/>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15"/>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15"/>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15"/>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15"/>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15"/>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15"/>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15"/>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15"/>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15"/>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15"/>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15"/>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15"/>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15"/>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15"/>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15"/>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15"/>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15"/>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15"/>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15"/>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15"/>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15"/>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15"/>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15"/>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15"/>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15"/>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15"/>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15"/>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15"/>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15"/>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15"/>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15"/>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15"/>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15"/>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15"/>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15"/>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15"/>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15"/>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15"/>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15"/>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15"/>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15"/>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15"/>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15"/>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15"/>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15"/>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15"/>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15"/>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15"/>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15"/>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15"/>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15"/>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15"/>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15"/>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15"/>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15"/>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15"/>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15"/>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15"/>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15"/>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15"/>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15"/>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15"/>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15"/>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15"/>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15"/>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15"/>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15"/>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15"/>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15"/>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15"/>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15"/>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15"/>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15"/>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15"/>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15"/>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15"/>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15"/>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15"/>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15"/>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15"/>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15"/>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15"/>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15"/>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15"/>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15"/>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15"/>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15"/>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15"/>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15"/>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15"/>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15"/>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15"/>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15"/>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15"/>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15"/>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15"/>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15"/>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15"/>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15"/>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15"/>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15"/>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15"/>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15"/>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15"/>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15"/>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15"/>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15"/>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15"/>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15"/>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15"/>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15"/>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15"/>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15"/>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15"/>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15"/>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15"/>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15"/>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15"/>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15"/>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15"/>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15"/>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15"/>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15"/>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15"/>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15"/>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15"/>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15"/>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15"/>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15"/>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15"/>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15"/>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15"/>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15"/>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15"/>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15"/>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15"/>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15"/>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15"/>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15"/>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15"/>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15"/>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15"/>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15"/>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15"/>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15"/>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15"/>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15"/>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15"/>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15"/>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15"/>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15"/>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15"/>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15"/>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15"/>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15"/>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15"/>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15"/>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15"/>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15"/>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15"/>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15"/>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15"/>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15"/>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15"/>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15"/>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15"/>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15"/>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15"/>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15"/>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15"/>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15"/>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15"/>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15"/>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15"/>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15"/>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15"/>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15"/>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15"/>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15"/>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15"/>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15"/>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15"/>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15"/>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15"/>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15"/>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15"/>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15"/>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15"/>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15"/>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15"/>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15"/>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15"/>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15"/>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15"/>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15"/>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15"/>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15"/>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15"/>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15"/>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15"/>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15"/>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15"/>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15"/>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15"/>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15"/>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15"/>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15"/>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15"/>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15"/>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15"/>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15"/>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15"/>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15"/>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15"/>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15"/>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15"/>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15"/>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15"/>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15"/>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15"/>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15"/>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15"/>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15"/>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15"/>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15"/>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15"/>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15"/>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15"/>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15"/>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15"/>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15"/>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15"/>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15"/>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15"/>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15"/>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15"/>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15"/>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15"/>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15"/>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15"/>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15"/>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15"/>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15"/>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15"/>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15"/>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15"/>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15"/>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15"/>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15"/>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15"/>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15"/>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15"/>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15"/>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15"/>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15"/>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15"/>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15"/>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15"/>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15"/>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15"/>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15"/>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15"/>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15"/>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15"/>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15"/>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15"/>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15"/>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15"/>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15"/>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15"/>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15"/>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15"/>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15"/>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15"/>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15"/>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15"/>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15"/>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15"/>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15"/>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15"/>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15"/>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15"/>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15"/>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15"/>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15"/>
      <c r="K1000" s="1"/>
      <c r="L1000" s="1"/>
      <c r="M1000" s="1"/>
      <c r="N1000" s="1"/>
      <c r="O1000" s="1"/>
      <c r="P1000" s="1"/>
      <c r="Q1000" s="1"/>
      <c r="R1000" s="1"/>
      <c r="S1000" s="1"/>
      <c r="T1000" s="1"/>
      <c r="U1000" s="1"/>
      <c r="V1000" s="1"/>
      <c r="W1000" s="1"/>
      <c r="X1000" s="1"/>
      <c r="Y1000" s="1"/>
      <c r="Z1000" s="1"/>
    </row>
    <row r="1001" spans="1:26" ht="13.5" customHeight="1">
      <c r="A1001" s="1"/>
      <c r="B1001" s="1"/>
      <c r="C1001" s="1"/>
      <c r="D1001" s="1"/>
      <c r="E1001" s="1"/>
      <c r="F1001" s="1"/>
      <c r="G1001" s="1"/>
      <c r="H1001" s="1"/>
      <c r="I1001" s="1"/>
      <c r="J1001" s="115"/>
      <c r="K1001" s="1"/>
      <c r="L1001" s="1"/>
      <c r="M1001" s="1"/>
      <c r="N1001" s="1"/>
      <c r="O1001" s="1"/>
      <c r="P1001" s="1"/>
      <c r="Q1001" s="1"/>
      <c r="R1001" s="1"/>
      <c r="S1001" s="1"/>
      <c r="T1001" s="1"/>
      <c r="U1001" s="1"/>
      <c r="V1001" s="1"/>
      <c r="W1001" s="1"/>
      <c r="X1001" s="1"/>
      <c r="Y1001" s="1"/>
      <c r="Z1001" s="1"/>
    </row>
  </sheetData>
  <mergeCells count="117">
    <mergeCell ref="J68:J73"/>
    <mergeCell ref="J74:J75"/>
    <mergeCell ref="J77:J82"/>
    <mergeCell ref="J83:J84"/>
    <mergeCell ref="J59:J64"/>
    <mergeCell ref="J65:J66"/>
    <mergeCell ref="J18:J27"/>
    <mergeCell ref="J28:J29"/>
    <mergeCell ref="J34:J36"/>
    <mergeCell ref="J42:J44"/>
    <mergeCell ref="J45:J47"/>
    <mergeCell ref="J52:J55"/>
    <mergeCell ref="J56:J57"/>
    <mergeCell ref="J86:J91"/>
    <mergeCell ref="J92:J94"/>
    <mergeCell ref="I99:I106"/>
    <mergeCell ref="J99:J104"/>
    <mergeCell ref="J105:J106"/>
    <mergeCell ref="J108:J113"/>
    <mergeCell ref="J114:J115"/>
    <mergeCell ref="A42:A48"/>
    <mergeCell ref="A49:A51"/>
    <mergeCell ref="A52:A67"/>
    <mergeCell ref="B52:B67"/>
    <mergeCell ref="A68:A85"/>
    <mergeCell ref="B68:B85"/>
    <mergeCell ref="B86:B94"/>
    <mergeCell ref="B95:B98"/>
    <mergeCell ref="B49:C51"/>
    <mergeCell ref="C52:C58"/>
    <mergeCell ref="C59:C67"/>
    <mergeCell ref="C68:C76"/>
    <mergeCell ref="C77:C85"/>
    <mergeCell ref="C86:C94"/>
    <mergeCell ref="C95:C98"/>
    <mergeCell ref="I77:I84"/>
    <mergeCell ref="I86:I93"/>
    <mergeCell ref="J117:J122"/>
    <mergeCell ref="J123:J124"/>
    <mergeCell ref="I126:I133"/>
    <mergeCell ref="J126:J131"/>
    <mergeCell ref="J132:J133"/>
    <mergeCell ref="J135:J140"/>
    <mergeCell ref="J141:J142"/>
    <mergeCell ref="I108:I115"/>
    <mergeCell ref="I117:I124"/>
    <mergeCell ref="A86:A94"/>
    <mergeCell ref="A95:A98"/>
    <mergeCell ref="A99:A143"/>
    <mergeCell ref="B99:B143"/>
    <mergeCell ref="A144:A147"/>
    <mergeCell ref="A148:A150"/>
    <mergeCell ref="I135:I142"/>
    <mergeCell ref="I144:I146"/>
    <mergeCell ref="I151:I155"/>
    <mergeCell ref="A151:A156"/>
    <mergeCell ref="E1:E3"/>
    <mergeCell ref="H1:I1"/>
    <mergeCell ref="A4:A8"/>
    <mergeCell ref="B4:C8"/>
    <mergeCell ref="I4:I7"/>
    <mergeCell ref="J4:J6"/>
    <mergeCell ref="B9:C10"/>
    <mergeCell ref="A9:A10"/>
    <mergeCell ref="A11:A17"/>
    <mergeCell ref="B11:C17"/>
    <mergeCell ref="J11:J14"/>
    <mergeCell ref="J15:J16"/>
    <mergeCell ref="A18:A30"/>
    <mergeCell ref="B18:C30"/>
    <mergeCell ref="A31:A33"/>
    <mergeCell ref="B31:C33"/>
    <mergeCell ref="A34:A38"/>
    <mergeCell ref="B34:C38"/>
    <mergeCell ref="A39:A41"/>
    <mergeCell ref="B39:C41"/>
    <mergeCell ref="B42:C48"/>
    <mergeCell ref="I11:I16"/>
    <mergeCell ref="I18:I29"/>
    <mergeCell ref="I31:I32"/>
    <mergeCell ref="I34:I37"/>
    <mergeCell ref="I39:I40"/>
    <mergeCell ref="I42:I47"/>
    <mergeCell ref="I49:I50"/>
    <mergeCell ref="B151:C156"/>
    <mergeCell ref="B157:C173"/>
    <mergeCell ref="B174:C178"/>
    <mergeCell ref="B179:C184"/>
    <mergeCell ref="I179:I183"/>
    <mergeCell ref="C99:C107"/>
    <mergeCell ref="C108:C116"/>
    <mergeCell ref="C117:C125"/>
    <mergeCell ref="C126:C134"/>
    <mergeCell ref="C135:C143"/>
    <mergeCell ref="B144:C147"/>
    <mergeCell ref="B148:C150"/>
    <mergeCell ref="I52:I57"/>
    <mergeCell ref="I59:I66"/>
    <mergeCell ref="I68:I75"/>
    <mergeCell ref="B185:C186"/>
    <mergeCell ref="B187:C191"/>
    <mergeCell ref="B192:C199"/>
    <mergeCell ref="A157:A173"/>
    <mergeCell ref="A174:A178"/>
    <mergeCell ref="A179:A184"/>
    <mergeCell ref="A185:A186"/>
    <mergeCell ref="A187:A191"/>
    <mergeCell ref="A192:A199"/>
    <mergeCell ref="I187:I190"/>
    <mergeCell ref="J144:J146"/>
    <mergeCell ref="J151:J154"/>
    <mergeCell ref="I157:I172"/>
    <mergeCell ref="J171:J172"/>
    <mergeCell ref="I174:I177"/>
    <mergeCell ref="J174:J177"/>
    <mergeCell ref="J182:J183"/>
    <mergeCell ref="J187:J189"/>
  </mergeCells>
  <phoneticPr fontId="44"/>
  <dataValidations count="23">
    <dataValidation type="list" allowBlank="1" showErrorMessage="1" sqref="I156" xr:uid="{00000000-0002-0000-0000-000001000000}">
      <formula1>$D$151:$D$156</formula1>
    </dataValidation>
    <dataValidation type="list" allowBlank="1" showErrorMessage="1" sqref="I143" xr:uid="{00000000-0002-0000-0000-000002000000}">
      <formula1>$D$135:$D$143</formula1>
    </dataValidation>
    <dataValidation type="list" allowBlank="1" showErrorMessage="1" sqref="I33" xr:uid="{00000000-0002-0000-0000-000003000000}">
      <formula1>$D$31:$D$33</formula1>
    </dataValidation>
    <dataValidation type="list" allowBlank="1" showErrorMessage="1" sqref="I186" xr:uid="{00000000-0002-0000-0000-000004000000}">
      <formula1>$D$185:$D$186</formula1>
    </dataValidation>
    <dataValidation type="list" allowBlank="1" showErrorMessage="1" sqref="I173:I174" xr:uid="{00000000-0002-0000-0000-000005000000}">
      <formula1>$D$157:$D$173</formula1>
    </dataValidation>
    <dataValidation type="list" allowBlank="1" showErrorMessage="1" sqref="I30" xr:uid="{00000000-0002-0000-0000-000007000000}">
      <formula1>$D$18:$D$30</formula1>
    </dataValidation>
    <dataValidation type="list" allowBlank="1" showErrorMessage="1" sqref="I67" xr:uid="{00000000-0002-0000-0000-000009000000}">
      <formula1>$D$59:$D$67</formula1>
    </dataValidation>
    <dataValidation type="list" allowBlank="1" showErrorMessage="1" sqref="I48" xr:uid="{00000000-0002-0000-0000-00000B000000}">
      <formula1>$D$42:$D$48</formula1>
    </dataValidation>
    <dataValidation type="list" allowBlank="1" showErrorMessage="1" sqref="I191" xr:uid="{00000000-0002-0000-0000-00000C000000}">
      <formula1>$D$187:$D$191</formula1>
    </dataValidation>
    <dataValidation type="list" allowBlank="1" showErrorMessage="1" sqref="I10" xr:uid="{00000000-0002-0000-0000-00000D000000}">
      <formula1>$D$9:$D$10</formula1>
    </dataValidation>
    <dataValidation type="list" allowBlank="1" showErrorMessage="1" sqref="I51" xr:uid="{00000000-0002-0000-0000-00000F000000}">
      <formula1>$D$49:$D$51</formula1>
    </dataValidation>
    <dataValidation type="list" allowBlank="1" showErrorMessage="1" sqref="I148" xr:uid="{00000000-0002-0000-0000-000010000000}">
      <formula1>$D$148:$D$149</formula1>
    </dataValidation>
    <dataValidation type="list" allowBlank="1" showErrorMessage="1" sqref="I17" xr:uid="{00000000-0002-0000-0000-000013000000}">
      <formula1>$D$11:$D$17</formula1>
    </dataValidation>
    <dataValidation type="list" allowBlank="1" showErrorMessage="1" sqref="I85" xr:uid="{00000000-0002-0000-0000-000014000000}">
      <formula1>$D$77:$D$85</formula1>
    </dataValidation>
    <dataValidation type="list" allowBlank="1" showErrorMessage="1" sqref="I184" xr:uid="{00000000-0002-0000-0000-000015000000}">
      <formula1>$D$179:$D$184</formula1>
    </dataValidation>
    <dataValidation type="list" allowBlank="1" showErrorMessage="1" sqref="I107 I134 I125 I116" xr:uid="{00000000-0002-0000-0000-000017000000}">
      <formula1>$D$99:$D$107</formula1>
    </dataValidation>
    <dataValidation type="list" allowBlank="1" showErrorMessage="1" sqref="I150" xr:uid="{00000000-0002-0000-0000-000018000000}">
      <formula1>$D$149:$D$150</formula1>
    </dataValidation>
    <dataValidation type="list" allowBlank="1" showErrorMessage="1" sqref="I58" xr:uid="{00000000-0002-0000-0000-00001A000000}">
      <formula1>$D$52:$D$58</formula1>
    </dataValidation>
    <dataValidation type="list" allowBlank="1" showErrorMessage="1" sqref="I76" xr:uid="{00000000-0002-0000-0000-00001B000000}">
      <formula1>$D$68:$D$76</formula1>
    </dataValidation>
    <dataValidation type="list" allowBlank="1" showErrorMessage="1" sqref="I147" xr:uid="{00000000-0002-0000-0000-00001C000000}">
      <formula1>$D$144:$D$147</formula1>
    </dataValidation>
    <dataValidation type="list" allowBlank="1" showErrorMessage="1" sqref="I38 I41" xr:uid="{00000000-0002-0000-0000-00001D000000}">
      <formula1>$D$34:$D$38</formula1>
    </dataValidation>
    <dataValidation type="list" allowBlank="1" showErrorMessage="1" sqref="I178" xr:uid="{00000000-0002-0000-0000-00001F000000}">
      <formula1>$D$174:$D$178</formula1>
    </dataValidation>
    <dataValidation type="list" allowBlank="1" showErrorMessage="1" sqref="I8" xr:uid="{00000000-0002-0000-0000-000020000000}">
      <formula1>$D$4:$D$8</formula1>
    </dataValidation>
  </dataValidations>
  <printOptions horizontalCentered="1" verticalCentered="1"/>
  <pageMargins left="0.25" right="0.25" top="0.75" bottom="0.75" header="0" footer="0"/>
  <pageSetup paperSize="9" scale="47" orientation="portrait"/>
  <drawing r:id="rId1"/>
  <extLst>
    <ext xmlns:x14="http://schemas.microsoft.com/office/spreadsheetml/2009/9/main" uri="{CCE6A557-97BC-4b89-ADB6-D9C93CAAB3DF}">
      <x14:dataValidations xmlns:xm="http://schemas.microsoft.com/office/excel/2006/main" count="10">
        <x14:dataValidation type="list" allowBlank="1" showErrorMessage="1" xr:uid="{00000000-0002-0000-0000-000000000000}">
          <x14:formula1>
            <xm:f>Sheet1!$D$21:$D$22</xm:f>
          </x14:formula1>
          <xm:sqref>I194</xm:sqref>
        </x14:dataValidation>
        <x14:dataValidation type="list" allowBlank="1" showErrorMessage="1" xr:uid="{00000000-0002-0000-0000-000006000000}">
          <x14:formula1>
            <xm:f>Sheet1!$B$21:$B$22</xm:f>
          </x14:formula1>
          <xm:sqref>I192 I199</xm:sqref>
        </x14:dataValidation>
        <x14:dataValidation type="list" allowBlank="1" showErrorMessage="1" xr:uid="{00000000-0002-0000-0000-000008000000}">
          <x14:formula1>
            <xm:f>Sheet1!$G$21:$G$22</xm:f>
          </x14:formula1>
          <xm:sqref>I197</xm:sqref>
        </x14:dataValidation>
        <x14:dataValidation type="list" allowBlank="1" showErrorMessage="1" xr:uid="{00000000-0002-0000-0000-00000A000000}">
          <x14:formula1>
            <xm:f>Sheet1!$C$24:$C$25</xm:f>
          </x14:formula1>
          <xm:sqref>I96</xm:sqref>
        </x14:dataValidation>
        <x14:dataValidation type="list" allowBlank="1" showErrorMessage="1" xr:uid="{00000000-0002-0000-0000-00000E000000}">
          <x14:formula1>
            <xm:f>Sheet1!$H$21:$H$22</xm:f>
          </x14:formula1>
          <xm:sqref>I198</xm:sqref>
        </x14:dataValidation>
        <x14:dataValidation type="list" allowBlank="1" showErrorMessage="1" xr:uid="{00000000-0002-0000-0000-000011000000}">
          <x14:formula1>
            <xm:f>Sheet1!$E$21:$E$22</xm:f>
          </x14:formula1>
          <xm:sqref>I195</xm:sqref>
        </x14:dataValidation>
        <x14:dataValidation type="list" allowBlank="1" showErrorMessage="1" xr:uid="{00000000-0002-0000-0000-000012000000}">
          <x14:formula1>
            <xm:f>Sheet1!$D$24:$D$25</xm:f>
          </x14:formula1>
          <xm:sqref>I97</xm:sqref>
        </x14:dataValidation>
        <x14:dataValidation type="list" allowBlank="1" showErrorMessage="1" xr:uid="{00000000-0002-0000-0000-000016000000}">
          <x14:formula1>
            <xm:f>Sheet1!$F$21:$F$22</xm:f>
          </x14:formula1>
          <xm:sqref>I196</xm:sqref>
        </x14:dataValidation>
        <x14:dataValidation type="list" allowBlank="1" showErrorMessage="1" xr:uid="{00000000-0002-0000-0000-000019000000}">
          <x14:formula1>
            <xm:f>Sheet1!$B$24:$B$25</xm:f>
          </x14:formula1>
          <xm:sqref>I95</xm:sqref>
        </x14:dataValidation>
        <x14:dataValidation type="list" allowBlank="1" showErrorMessage="1" xr:uid="{00000000-0002-0000-0000-00001E000000}">
          <x14:formula1>
            <xm:f>Sheet1!$C$21:$C$22</xm:f>
          </x14:formula1>
          <xm:sqref>I193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5" defaultRowHeight="15" customHeight="1"/>
  <cols>
    <col min="1" max="26" width="11" customWidth="1"/>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44"/>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election activeCell="E19" sqref="E19"/>
    </sheetView>
  </sheetViews>
  <sheetFormatPr baseColWidth="10" defaultColWidth="14.5" defaultRowHeight="15" customHeight="1"/>
  <cols>
    <col min="1" max="1" width="18" customWidth="1"/>
    <col min="2" max="2" width="10" customWidth="1"/>
    <col min="3" max="3" width="14.33203125" customWidth="1"/>
    <col min="4" max="4" width="14.1640625" customWidth="1"/>
    <col min="5" max="5" width="10" customWidth="1"/>
    <col min="6" max="6" width="6.6640625" customWidth="1"/>
    <col min="7" max="26" width="11" customWidth="1"/>
  </cols>
  <sheetData>
    <row r="1" spans="1:7" ht="13.5" customHeight="1">
      <c r="B1" s="116" t="s">
        <v>404</v>
      </c>
      <c r="C1" s="116" t="s">
        <v>405</v>
      </c>
      <c r="D1" s="116" t="s">
        <v>406</v>
      </c>
      <c r="E1" s="116" t="s">
        <v>407</v>
      </c>
      <c r="F1" s="116" t="s">
        <v>408</v>
      </c>
      <c r="G1" s="116"/>
    </row>
    <row r="2" spans="1:7" ht="13.5" customHeight="1">
      <c r="B2" s="117">
        <v>90</v>
      </c>
      <c r="C2" s="117">
        <v>90</v>
      </c>
      <c r="D2" s="117">
        <v>90</v>
      </c>
      <c r="E2" s="117">
        <v>160</v>
      </c>
      <c r="F2" s="117">
        <v>200</v>
      </c>
      <c r="G2" s="116"/>
    </row>
    <row r="3" spans="1:7" ht="13.5" customHeight="1">
      <c r="B3" s="117">
        <v>230</v>
      </c>
      <c r="C3" s="117">
        <v>230</v>
      </c>
      <c r="D3" s="117">
        <v>230</v>
      </c>
      <c r="E3" s="117">
        <v>390</v>
      </c>
      <c r="F3" s="117">
        <v>500</v>
      </c>
      <c r="G3" s="116"/>
    </row>
    <row r="4" spans="1:7" ht="13.5" customHeight="1">
      <c r="B4" s="117">
        <v>270</v>
      </c>
      <c r="C4" s="117">
        <v>270</v>
      </c>
      <c r="D4" s="117">
        <v>270</v>
      </c>
      <c r="E4" s="117">
        <v>440</v>
      </c>
      <c r="F4" s="117">
        <v>550</v>
      </c>
      <c r="G4" s="116"/>
    </row>
    <row r="5" spans="1:7" ht="13.5" customHeight="1">
      <c r="B5" s="116"/>
      <c r="C5" s="116"/>
      <c r="D5" s="116"/>
      <c r="E5" s="116"/>
      <c r="F5" s="116"/>
      <c r="G5" s="116"/>
    </row>
    <row r="6" spans="1:7" ht="13.5" customHeight="1">
      <c r="B6" s="116">
        <v>1</v>
      </c>
      <c r="C6" s="116">
        <v>2</v>
      </c>
      <c r="D6" s="116">
        <v>3</v>
      </c>
      <c r="E6" s="116">
        <v>4</v>
      </c>
      <c r="F6" s="116">
        <v>5</v>
      </c>
      <c r="G6" s="116"/>
    </row>
    <row r="7" spans="1:7" ht="13.5" customHeight="1"/>
    <row r="8" spans="1:7" ht="13.5" customHeight="1"/>
    <row r="9" spans="1:7" ht="13.5" customHeight="1"/>
    <row r="10" spans="1:7" ht="13.5" customHeight="1">
      <c r="A10" s="118" t="s">
        <v>409</v>
      </c>
      <c r="B10" s="118">
        <v>1</v>
      </c>
      <c r="C10" s="118">
        <v>0</v>
      </c>
      <c r="D10" s="118">
        <v>0</v>
      </c>
      <c r="E10" s="118">
        <v>0</v>
      </c>
    </row>
    <row r="11" spans="1:7" ht="13.5" customHeight="1">
      <c r="A11" s="14" t="s">
        <v>410</v>
      </c>
      <c r="B11" s="118">
        <v>2</v>
      </c>
      <c r="C11" s="118">
        <f>150*オーダーシート!$J$2</f>
        <v>24750</v>
      </c>
      <c r="D11" s="118">
        <f>230*オーダーシート!$J$2</f>
        <v>37950</v>
      </c>
      <c r="E11" s="118">
        <f>350*オーダーシート!$J$2</f>
        <v>57750</v>
      </c>
    </row>
    <row r="12" spans="1:7" ht="13.5" customHeight="1">
      <c r="A12" s="14" t="s">
        <v>411</v>
      </c>
      <c r="B12" s="118">
        <v>3</v>
      </c>
      <c r="C12" s="118">
        <f>150*オーダーシート!$J$2</f>
        <v>24750</v>
      </c>
      <c r="D12" s="118">
        <f>230*オーダーシート!$J$2</f>
        <v>37950</v>
      </c>
      <c r="E12" s="118">
        <f>350*オーダーシート!$J$2</f>
        <v>57750</v>
      </c>
    </row>
    <row r="13" spans="1:7" ht="13.5" customHeight="1">
      <c r="A13" s="14" t="s">
        <v>412</v>
      </c>
      <c r="B13" s="118">
        <v>4</v>
      </c>
      <c r="C13" s="118">
        <f>150*オーダーシート!$J$2</f>
        <v>24750</v>
      </c>
      <c r="D13" s="118">
        <f>230*オーダーシート!$J$2</f>
        <v>37950</v>
      </c>
      <c r="E13" s="118">
        <f>350*オーダーシート!$J$2</f>
        <v>57750</v>
      </c>
    </row>
    <row r="14" spans="1:7" ht="13.5" customHeight="1">
      <c r="A14" s="14" t="s">
        <v>413</v>
      </c>
      <c r="B14" s="118">
        <v>5</v>
      </c>
      <c r="C14" s="118">
        <f>200*オーダーシート!$J$2</f>
        <v>33000</v>
      </c>
      <c r="D14" s="118">
        <f>450*オーダーシート!$J$2</f>
        <v>74250</v>
      </c>
      <c r="E14" s="118">
        <f>500*オーダーシート!$J$2</f>
        <v>82500</v>
      </c>
    </row>
    <row r="15" spans="1:7" ht="13.5" customHeight="1">
      <c r="A15" s="14" t="s">
        <v>182</v>
      </c>
      <c r="B15" s="118">
        <v>6</v>
      </c>
      <c r="C15" s="118">
        <f>150*オーダーシート!$J$2</f>
        <v>24750</v>
      </c>
      <c r="D15" s="118">
        <f>230*オーダーシート!$J$2</f>
        <v>37950</v>
      </c>
      <c r="E15" s="118">
        <f>350*オーダーシート!$J$2</f>
        <v>57750</v>
      </c>
    </row>
    <row r="16" spans="1:7" ht="13.5" customHeight="1">
      <c r="A16" s="14" t="s">
        <v>414</v>
      </c>
      <c r="B16" s="118">
        <v>7</v>
      </c>
      <c r="C16" s="118">
        <f>200*オーダーシート!$J$2</f>
        <v>33000</v>
      </c>
      <c r="D16" s="118">
        <f>450*オーダーシート!$J$2</f>
        <v>74250</v>
      </c>
      <c r="E16" s="118">
        <f>500*オーダーシート!$J$2</f>
        <v>82500</v>
      </c>
    </row>
    <row r="17" spans="1:9" ht="13.5" customHeight="1">
      <c r="A17" s="14" t="s">
        <v>415</v>
      </c>
      <c r="B17" s="118">
        <v>8</v>
      </c>
      <c r="C17" s="118">
        <f>200*オーダーシート!$J$2</f>
        <v>33000</v>
      </c>
      <c r="D17" s="118">
        <f>450*オーダーシート!$J$2</f>
        <v>74250</v>
      </c>
      <c r="E17" s="118">
        <f>500*オーダーシート!$J$2</f>
        <v>82500</v>
      </c>
    </row>
    <row r="18" spans="1:9" ht="13.5" customHeight="1">
      <c r="A18" s="22" t="s">
        <v>416</v>
      </c>
      <c r="B18" s="118">
        <v>9</v>
      </c>
      <c r="C18" s="118">
        <f>270*オーダーシート!$J$2</f>
        <v>44550</v>
      </c>
      <c r="D18" s="118">
        <f>650*オーダーシート!$J$2</f>
        <v>107250</v>
      </c>
      <c r="E18" s="118">
        <f>800*オーダーシート!$J$2</f>
        <v>132000</v>
      </c>
    </row>
    <row r="19" spans="1:9" ht="13.5" customHeight="1"/>
    <row r="20" spans="1:9" ht="13.5" customHeight="1"/>
    <row r="21" spans="1:9" ht="13.5" customHeight="1">
      <c r="B21" s="118">
        <v>8</v>
      </c>
      <c r="C21" s="118">
        <v>8</v>
      </c>
      <c r="D21" s="118">
        <v>8</v>
      </c>
      <c r="E21" s="118">
        <v>8</v>
      </c>
      <c r="F21" s="118">
        <v>8</v>
      </c>
      <c r="G21" s="118">
        <v>8</v>
      </c>
      <c r="H21" s="118">
        <v>8</v>
      </c>
      <c r="I21" s="118">
        <v>8</v>
      </c>
    </row>
    <row r="22" spans="1:9" ht="13.5" customHeight="1">
      <c r="B22" s="118">
        <v>1</v>
      </c>
      <c r="C22" s="118">
        <v>2</v>
      </c>
      <c r="D22" s="118">
        <v>3</v>
      </c>
      <c r="E22" s="118">
        <v>4</v>
      </c>
      <c r="F22" s="118">
        <v>5</v>
      </c>
      <c r="G22" s="118">
        <v>6</v>
      </c>
      <c r="H22" s="118">
        <v>7</v>
      </c>
      <c r="I22" s="118">
        <v>8</v>
      </c>
    </row>
    <row r="23" spans="1:9" ht="13.5" customHeight="1">
      <c r="E23" s="119"/>
    </row>
    <row r="24" spans="1:9" ht="13.5" customHeight="1">
      <c r="B24" s="118">
        <v>4</v>
      </c>
      <c r="C24" s="118">
        <v>4</v>
      </c>
      <c r="D24" s="118">
        <v>4</v>
      </c>
      <c r="E24" s="118">
        <v>4</v>
      </c>
    </row>
    <row r="25" spans="1:9" ht="13.5" customHeight="1">
      <c r="B25" s="118">
        <v>1</v>
      </c>
      <c r="C25" s="118">
        <v>2</v>
      </c>
      <c r="D25" s="118">
        <v>3</v>
      </c>
      <c r="E25" s="118">
        <v>4</v>
      </c>
    </row>
    <row r="26" spans="1:9" ht="13.5" customHeight="1"/>
    <row r="27" spans="1:9" ht="13.5" customHeight="1">
      <c r="E27" s="120"/>
    </row>
    <row r="28" spans="1:9" ht="13.5" customHeight="1"/>
    <row r="29" spans="1:9" ht="13.5" customHeight="1">
      <c r="E29" s="121"/>
    </row>
    <row r="30" spans="1:9" ht="13.5" customHeight="1"/>
    <row r="31" spans="1:9" ht="13.5" customHeight="1"/>
    <row r="32" spans="1:9" ht="13.5" customHeight="1"/>
    <row r="33" spans="5:5" ht="13.5" customHeight="1">
      <c r="E33" s="119"/>
    </row>
    <row r="34" spans="5:5" ht="13.5" customHeight="1"/>
    <row r="35" spans="5:5" ht="13.5" customHeight="1">
      <c r="E35" s="119"/>
    </row>
    <row r="36" spans="5:5" ht="13.5" customHeight="1"/>
    <row r="37" spans="5:5" ht="13.5" customHeight="1">
      <c r="E37" s="119"/>
    </row>
    <row r="38" spans="5:5" ht="13.5" customHeight="1"/>
    <row r="39" spans="5:5" ht="13.5" customHeight="1"/>
    <row r="40" spans="5:5" ht="13.5" customHeight="1"/>
    <row r="41" spans="5:5" ht="13.5" customHeight="1"/>
    <row r="42" spans="5:5" ht="13.5" customHeight="1"/>
    <row r="43" spans="5:5" ht="13.5" customHeight="1"/>
    <row r="44" spans="5:5" ht="13.5" customHeight="1"/>
    <row r="45" spans="5:5" ht="13.5" customHeight="1"/>
    <row r="46" spans="5:5" ht="13.5" customHeight="1"/>
    <row r="47" spans="5:5" ht="13.5" customHeight="1"/>
    <row r="48" spans="5: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44"/>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オーダーシート</vt:lpstr>
      <vt:lpstr>Sheet2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DNA_Guitar</dc:creator>
  <cp:lastModifiedBy>HD1333</cp:lastModifiedBy>
  <dcterms:created xsi:type="dcterms:W3CDTF">2017-05-17T15:58:34Z</dcterms:created>
  <dcterms:modified xsi:type="dcterms:W3CDTF">2026-08-19T05:23:44Z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